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bookViews>
    <workbookView xWindow="240" yWindow="72" windowWidth="8460" windowHeight="6792" activeTab="0"/>
  </bookViews>
  <sheets>
    <sheet name="PLANILHA ORÇAMENTÁRIA-PREÇO" sheetId="1" r:id="rId1"/>
  </sheets>
  <externalReferences>
    <externalReference r:id="rId4"/>
  </externalReferences>
  <definedNames/>
  <calcPr calcId="162913"/>
</workbook>
</file>

<file path=xl/sharedStrings.xml><?xml version="1.0" encoding="utf-8"?>
<sst xmlns="http://schemas.openxmlformats.org/spreadsheetml/2006/main" count="4585" uniqueCount="2056">
  <si>
    <t xml:space="preserve">    </t>
  </si>
  <si>
    <t xml:space="preserve">M2    </t>
  </si>
  <si>
    <t xml:space="preserve">CJ    </t>
  </si>
  <si>
    <t xml:space="preserve">MS    </t>
  </si>
  <si>
    <t xml:space="preserve">M3    </t>
  </si>
  <si>
    <t xml:space="preserve">D     </t>
  </si>
  <si>
    <t xml:space="preserve">M     </t>
  </si>
  <si>
    <t xml:space="preserve">UN    </t>
  </si>
  <si>
    <t xml:space="preserve">H     </t>
  </si>
  <si>
    <t xml:space="preserve">MES   </t>
  </si>
  <si>
    <t xml:space="preserve">KG    </t>
  </si>
  <si>
    <t xml:space="preserve">PT    </t>
  </si>
  <si>
    <t>TOTAL DO ORÇAMENTO</t>
  </si>
  <si>
    <t>ITEM</t>
  </si>
  <si>
    <t>CÓDIGO</t>
  </si>
  <si>
    <t>REFERÊNCIA</t>
  </si>
  <si>
    <t>BDI DIF</t>
  </si>
  <si>
    <t>DESCRIÇÃO</t>
  </si>
  <si>
    <t>QUANTIDADE</t>
  </si>
  <si>
    <t>UN</t>
  </si>
  <si>
    <t>PREÇO UNIT</t>
  </si>
  <si>
    <t>MATERIAL</t>
  </si>
  <si>
    <t>MÃO DE OBRA</t>
  </si>
  <si>
    <t>PREÇO TOTAL</t>
  </si>
  <si>
    <t>TOTAL</t>
  </si>
  <si>
    <t>1.</t>
  </si>
  <si>
    <t>1.1.</t>
  </si>
  <si>
    <t xml:space="preserve"> PLACA DE OBRA EM CHAPA DE ACO GALVANIZADO</t>
  </si>
  <si>
    <t>74209/1</t>
  </si>
  <si>
    <t xml:space="preserve">74077/1 </t>
  </si>
  <si>
    <t xml:space="preserve">LOCACAO CONVENCIONAL DE OBRA, ATRAVÉS DE GABARITO DE TABUAS CORRIDAS PONTAL ETADAS, SEM REAPROVEITAMENTO
</t>
  </si>
  <si>
    <t>CARGA E TRANSPORTE DE CONTAINERS PORTO ALEGRE-TRAMANDAÍ</t>
  </si>
  <si>
    <t xml:space="preserve">HT000 </t>
  </si>
  <si>
    <t xml:space="preserve">LOCAÇÃO DE CONTAINER PARA ESCRITÓRIO-4,00x2,30m-C/SAN:01WC-01LAV-01CH
</t>
  </si>
  <si>
    <t xml:space="preserve">HT001 </t>
  </si>
  <si>
    <t>LOCAÇÃO DE CONTAINER PARA DEPÓSITO-6,00x2,30m</t>
  </si>
  <si>
    <t xml:space="preserve">HT002 </t>
  </si>
  <si>
    <t xml:space="preserve">LOCAÇÃO DE CONTAINER PARA REFEITÓRIO-6,00x2,30m-2LAV-TAMPO INOX C/CUBA
</t>
  </si>
  <si>
    <t xml:space="preserve">HT003 </t>
  </si>
  <si>
    <t xml:space="preserve">LOCAÇÃO DE CONTAINER PARA SANIT-VEST:02LAV-02WC-02CH-ARMÁRIOS
</t>
  </si>
  <si>
    <t xml:space="preserve">HT004 </t>
  </si>
  <si>
    <t>TAPUME COM COMPENSADO DE MADEIRA. AF_05/2018</t>
  </si>
  <si>
    <t>SINAPI</t>
  </si>
  <si>
    <t>COMP PRÓPRIA</t>
  </si>
  <si>
    <t>SERVIÇOS INICIAIS</t>
  </si>
  <si>
    <t>INSTALAÇÃO DO CANTEIRO DE OBRAS</t>
  </si>
  <si>
    <t>TOTAL INSTALAÇÃO DO CANTEIRO DE OBRAS</t>
  </si>
  <si>
    <t>1.1.1.</t>
  </si>
  <si>
    <t>1.1.2.</t>
  </si>
  <si>
    <t>1.1.3.</t>
  </si>
  <si>
    <t>1.1.4.</t>
  </si>
  <si>
    <t>1.1.5.</t>
  </si>
  <si>
    <t>1.1.6.</t>
  </si>
  <si>
    <t>1.1.7.</t>
  </si>
  <si>
    <t>1.1.8.</t>
  </si>
  <si>
    <t>1.2.</t>
  </si>
  <si>
    <t>1.2.1.</t>
  </si>
  <si>
    <t>LIMPEZAS, DEMOLIÇÕES E REMOÇÕES</t>
  </si>
  <si>
    <t>LIMPEZA DO TERRENO</t>
  </si>
  <si>
    <t>SIM</t>
  </si>
  <si>
    <t>LOGOTIPO DA EMPRESA</t>
  </si>
  <si>
    <t>CLIENTE:</t>
  </si>
  <si>
    <t>HOSPITAL TRAMANDAÍ-FUND. HOSP. GETÚLIO VARGAS</t>
  </si>
  <si>
    <t>OBRA:</t>
  </si>
  <si>
    <t>HOSPITAL TRAMANDAÍ-REFORMA E AMPLIAÇÃO</t>
  </si>
  <si>
    <t>LOCAL:</t>
  </si>
  <si>
    <t>AV. EMANCIPAÇÃO, Nº 1255</t>
  </si>
  <si>
    <t xml:space="preserve">MUNICÍPIO: </t>
  </si>
  <si>
    <t>TRAMANDAÍ-RS</t>
  </si>
  <si>
    <t>RELATÓRIO GLOBAL</t>
  </si>
  <si>
    <t>Rua Sinimbu, 172 / 202,  Porto Alegre</t>
  </si>
  <si>
    <t>(51) 3243.4306 | (51) 99964.7781</t>
  </si>
  <si>
    <t>torresgarcia.arquiteto@gmail.com</t>
  </si>
  <si>
    <t>DATA:</t>
  </si>
  <si>
    <t>DATA DE REFERÊNCIA DO ORÇAMENTO:</t>
  </si>
  <si>
    <t>REVISÃO:</t>
  </si>
  <si>
    <t>ENCARGOS SOCIAIS:</t>
  </si>
  <si>
    <t>ORÇAMENTO:</t>
  </si>
  <si>
    <t>DESONERADO</t>
  </si>
  <si>
    <t>BDI DIFERENCIADO:</t>
  </si>
  <si>
    <t xml:space="preserve">LIMPEZA MECANIZADA DE CAMADA VEGETAL, VEGETAÇÃO E PEQUENAS ÁRVORES (DIÂMETR O DE TRONCO MENOR QUE 0,20 M), COM TRATOR DE ESTEIRAS.AF_05/2018
</t>
  </si>
  <si>
    <t>CARGA MANUAL DE ENTULHO EM CAMINHAO BASCULANTE 6 M3</t>
  </si>
  <si>
    <t>1.2.1.1.</t>
  </si>
  <si>
    <t>1.2.1.2.</t>
  </si>
  <si>
    <t>LIMPEZA PERMANENTE DA OBRA</t>
  </si>
  <si>
    <t>1.2.2.1.</t>
  </si>
  <si>
    <t xml:space="preserve">HT006 </t>
  </si>
  <si>
    <t>DEMOLIÇÕES E REMOÇÕES-ATENDIMENTOS DE URGÊNCIA E EMERGÊNCIA E UTI</t>
  </si>
  <si>
    <t>TOTAL LIMPEZA DO TERRENO</t>
  </si>
  <si>
    <t xml:space="preserve">DEMOLIÇÃO DE ESTRUTURAS DE CONCRETO ARMADO EM GERAL, DE
FORMA MECANIZADA CO M ROMPEDOR ACOPLADO EM ESCAVADEIRA
HIDRÁULICA, SEM REAPROVEITAMENTO. AF_12/2017
</t>
  </si>
  <si>
    <t xml:space="preserve">DEMOLIÇÃO DE ESTRUTURAS DE CONCRETO ARMADO EM GERAL, DEFORMA MECANIZADA CO M ROMPEDOR ACOPLADO EM ESCAVADEIRA HIDRÁULICA, SEM REAPROVEITAMENTO. AF_12/2017
</t>
  </si>
  <si>
    <t>DEMOLICAO DE PISO EM LADRILHO COM ARGAMASSA</t>
  </si>
  <si>
    <t xml:space="preserve"> DEMOLICAO DE REVESTIMENTO DE ARGAMASSA DE CAL E AREIA</t>
  </si>
  <si>
    <t>73802/1</t>
  </si>
  <si>
    <t xml:space="preserve">DEMOLIÇÃO DE LAJES, DE FORMA MECANIZADA COM MARTELETE, SEM
REAPROVEITAMENTO . AF_12/2017
</t>
  </si>
  <si>
    <t xml:space="preserve">DEMOLIÇÃO DE ALVENARIA DE TIJOLO MACIÇO, DE FORMA MANUAL, SEM REAPROVEITAME NTO. AF_12/2017
</t>
  </si>
  <si>
    <t>TOTAL SERVIÇOS INICIAIS</t>
  </si>
  <si>
    <t>MÁQUINAS E EQUIPAMENTOS DE SEGURANÇA</t>
  </si>
  <si>
    <t>TOTAL MÁQUINAS E EQUIPAMENTOS DE SEGURANÇA</t>
  </si>
  <si>
    <t>TOTAL DEMOLIÇÕES E REMOÇÕES-ATENDIMENTOS DE URGÊNCIA E EMERGÊNCIA E UTI</t>
  </si>
  <si>
    <t>DEMOLIÇÕES E REMOÇÕES-IMAGENOLOGIA-ENDOSCOPIA DIGESTIVA E RESPIRATÓRIA</t>
  </si>
  <si>
    <t>1.2.3.1.</t>
  </si>
  <si>
    <t>1.2.3.2.</t>
  </si>
  <si>
    <t>1.2.3.3.</t>
  </si>
  <si>
    <t>1.2.3.4.</t>
  </si>
  <si>
    <t>1.2.3.5.</t>
  </si>
  <si>
    <t>1.2.3.6.</t>
  </si>
  <si>
    <t>TOTAL DEMOLIÇÕES E REMOÇÕES-IMAGENOLOGIA-ENDOSCOPIA DIGESTIVA E RESPIRATÓRIA</t>
  </si>
  <si>
    <t>1.2.4.1.</t>
  </si>
  <si>
    <t>1.2.4.2.</t>
  </si>
  <si>
    <t>1.2.4.3.</t>
  </si>
  <si>
    <t>1.2.4.4.</t>
  </si>
  <si>
    <t>DEMOLIÇÕES E REMOÇÕES-INTERNAÇÃO GERAL-ENFERMARIA E QUARTOS EQUIPE DE SAÚDE</t>
  </si>
  <si>
    <t>TOTAL DEMOLIÇÕES E REMOÇÕES-INTERNAÇÃO GERAL-ENFERMARIA E QUARTOS EQUIPE DE SAÚDE</t>
  </si>
  <si>
    <t>1.2.5.1.</t>
  </si>
  <si>
    <t>1.2.5.2.</t>
  </si>
  <si>
    <t>1.2.5.3.</t>
  </si>
  <si>
    <t xml:space="preserve"> DEMOLIÇÕES E REMOÇÕES-COBERTURA DO HOSPITAL</t>
  </si>
  <si>
    <t>TOTAL DEMOLIÇÕES E REMOÇÕES-COBERTURA DO HOSPITAL</t>
  </si>
  <si>
    <t>RETIRADA DE TELHAS ONDULADAS</t>
  </si>
  <si>
    <t xml:space="preserve">RETIRADA DE ESTRUTURA DE MADEIRA COM TESOURAS PARA TELHAS ONDULADAS
</t>
  </si>
  <si>
    <t>1.2.6.1.</t>
  </si>
  <si>
    <t>1.2.6.2.</t>
  </si>
  <si>
    <t>1.2.6.3.</t>
  </si>
  <si>
    <t>GUINCHO PARA ANDAIME COM ENGRENAGEM-LOCACAO</t>
  </si>
  <si>
    <t xml:space="preserve">ANDAIME TABUADO SOBRE CAVALETES (INCLUSO CAVALETE) EM
MADEIRA DE 1ª UTIL 20 X INCL MOVIMENTACAO P/ PE-DIREITO 4,00M
</t>
  </si>
  <si>
    <t xml:space="preserve">ISOLAMENTO DE OBRA COM TELA PLASTICA COM MALHA DE 5MM E ESTRUTURA DE MADEIR A PONTALETEADA
</t>
  </si>
  <si>
    <t>LINHA DE VIDA</t>
  </si>
  <si>
    <t xml:space="preserve">HT031 </t>
  </si>
  <si>
    <t>EXTINTOR DE INCÊNDIO PORTÁTIL COM CARGA DE PQS DE 4 KG, CLASSE ABC-BC-FORNECIMENTO E INSTALAÇÃO. AF_10/2020_P</t>
  </si>
  <si>
    <t>PLACA AVISO (PERIGO) 340X240MM</t>
  </si>
  <si>
    <t>HT035</t>
  </si>
  <si>
    <t>TOTAL LIMPEZAS, DEMOLIÇÕES E REMOÇÕES</t>
  </si>
  <si>
    <t>ADMINISTRAÇÃO LOCAL</t>
  </si>
  <si>
    <t xml:space="preserve"> 2. </t>
  </si>
  <si>
    <t>2.1.2.</t>
  </si>
  <si>
    <t>ENCARREGADO GERAL DE OBRAS COM ENCARGOS COMPLEMENTARES</t>
  </si>
  <si>
    <t>2.1.1.</t>
  </si>
  <si>
    <t>TOTAL ADMINISTRAÇÃO LOCAL</t>
  </si>
  <si>
    <t>DEMOLIÇÃO DE ALVENARIA DE TIJOLO MACIÇO, DE FORMA MANUAL, SEMREAPROVEITAME NTO. AF_12/2017</t>
  </si>
  <si>
    <t>1.3.1.</t>
  </si>
  <si>
    <t>1.3.2.</t>
  </si>
  <si>
    <t>1.3.3.</t>
  </si>
  <si>
    <t>1.3.4.</t>
  </si>
  <si>
    <t>1.3.5.</t>
  </si>
  <si>
    <t>1.3.6.</t>
  </si>
  <si>
    <t>ATENDIMENTOS DE URGÊNCIA E EMERGÊNCIA E UTI</t>
  </si>
  <si>
    <t xml:space="preserve"> 3. </t>
  </si>
  <si>
    <t>ESTRUTURA</t>
  </si>
  <si>
    <t xml:space="preserve"> 3.1.1. </t>
  </si>
  <si>
    <t xml:space="preserve">ESCAVAÇÃO MANUAL PARA BLOCO DE COROAMENTO OU SAPATA
(INCLUINDO ESCAVAÇÃO PA RA COLOCAÇÃO DE FÔRMAS). AF_06/2017
</t>
  </si>
  <si>
    <t>REATERRO MANUAL APILOADO COM SOQUETE. AF_10/2017</t>
  </si>
  <si>
    <t xml:space="preserve">ARMAÇÃO DE BLOCO, VIGA BALDRAME OU SAPATA UTILIZANDO AÇO CA-50 DE 12,5 MM - MONTAGEM. AF_06/2017
</t>
  </si>
  <si>
    <t xml:space="preserve">CONCRETAGEM DE SAPATAS, FCK 30 MPA, COM USO DE BOMBA –
LANÇAMENTO, ADENSAME NTO E ACABAMENTO. AF_11/2016
</t>
  </si>
  <si>
    <t>SAPATAS</t>
  </si>
  <si>
    <t>VIGAS</t>
  </si>
  <si>
    <t xml:space="preserve"> 3.1. </t>
  </si>
  <si>
    <t xml:space="preserve"> 1.3. </t>
  </si>
  <si>
    <t xml:space="preserve"> 1.2.6.</t>
  </si>
  <si>
    <t xml:space="preserve"> 1.2.5. </t>
  </si>
  <si>
    <t xml:space="preserve"> 1.2.4. </t>
  </si>
  <si>
    <t xml:space="preserve"> 1.2.3. </t>
  </si>
  <si>
    <t xml:space="preserve"> 1.2.2. </t>
  </si>
  <si>
    <t xml:space="preserve"> 3.1.2. </t>
  </si>
  <si>
    <t xml:space="preserve"> 3.1.2.1. </t>
  </si>
  <si>
    <t>VIGAS DE FUNDAÇÃO</t>
  </si>
  <si>
    <t>3.1.2.1.1.</t>
  </si>
  <si>
    <t xml:space="preserve">FABRICAÇÃO, MONTAGEM E DESMONTAGEM DE FÔRMA PARA VIGA BALDRAME, EM CHAPA DE MADEIRA COMPENSADA RESINADA, E=17 MM, 2 UTILIZAÇÕES. AF_06/2017
</t>
  </si>
  <si>
    <t xml:space="preserve">CONCRETAGEM DE BLOCOS DE COROAMENTO E VIGAS BALDRAMES, FCK 30 MPA, COM USO DE BOMBA – LANÇAMENTO, ADENSAMENTO E ACABAMENTO. AF_06/2017
</t>
  </si>
  <si>
    <t>3.1.2.1.2.</t>
  </si>
  <si>
    <t>3.1.2.1.3.</t>
  </si>
  <si>
    <t>3.1.2.1.4.</t>
  </si>
  <si>
    <t>3.1.2.1.5.</t>
  </si>
  <si>
    <t>VIGAS DE COBERTURA</t>
  </si>
  <si>
    <t xml:space="preserve"> 3.1.2.2. </t>
  </si>
  <si>
    <t>TOTAL SAPATAS</t>
  </si>
  <si>
    <t>TOTAL VIGAS DE FUNDAÇÃO</t>
  </si>
  <si>
    <t>3.1.3.</t>
  </si>
  <si>
    <t>PILARES</t>
  </si>
  <si>
    <t>TOTAL VIGAS DE COBERTURA</t>
  </si>
  <si>
    <t xml:space="preserve">FABRICAÇÃO DE FÔRMA PARA PILARES E ESTRUTURAS SIMILARES, EM CHAPA DE MADEIR A COMPENSADA RESINADA, E = 17 MM. AF_12/2015
</t>
  </si>
  <si>
    <t xml:space="preserve">CONCRETO USINADO BOMBEADO FCK=30MPA, INCLUSIVE
LANCAMENTO E ADENSAMENTO
</t>
  </si>
  <si>
    <t xml:space="preserve">74138/4 </t>
  </si>
  <si>
    <t>TOTAL PILARES</t>
  </si>
  <si>
    <t>3.1.3.1.</t>
  </si>
  <si>
    <t>3.1.2.2.2.</t>
  </si>
  <si>
    <t>3.1.2.2.3.</t>
  </si>
  <si>
    <t>3.1.2.2.4.</t>
  </si>
  <si>
    <t>3.1.2.2.5.</t>
  </si>
  <si>
    <t>3.1.3.2.</t>
  </si>
  <si>
    <t>3.1.3.3.</t>
  </si>
  <si>
    <t>3.1.3.4.</t>
  </si>
  <si>
    <t>3.1.4.</t>
  </si>
  <si>
    <t>LAJES</t>
  </si>
  <si>
    <t>3.1.4.1.</t>
  </si>
  <si>
    <t>3.1.4.1.1.</t>
  </si>
  <si>
    <t>LAJE COBERTURA</t>
  </si>
  <si>
    <t>3.1.4.2.</t>
  </si>
  <si>
    <t>3.1.4.2.1.</t>
  </si>
  <si>
    <t>LAJE CIRCULAÇÕES E PARTE URGÊNCIA/EMERGÊNCIA</t>
  </si>
  <si>
    <t>TOTAL LAJE COBERTURA</t>
  </si>
  <si>
    <t>3.1.5.</t>
  </si>
  <si>
    <t>3.1.5.1.</t>
  </si>
  <si>
    <t>3.1.5.2.</t>
  </si>
  <si>
    <t>REFORÇOS METÁLICOS UTI/CTI, URGÊNCIA/EMERGÊNCIA</t>
  </si>
  <si>
    <t>TOTAL LAJE CIRCULAÇÕES E PARTE URGÊNCIA/EMERGÊNCIA</t>
  </si>
  <si>
    <t>TOTAL LAJES</t>
  </si>
  <si>
    <t>3.1.4.2.2.</t>
  </si>
  <si>
    <t>3.1.4.2.3.</t>
  </si>
  <si>
    <t xml:space="preserve">PILAR METÁLICO PERFIL LAMINADO OU SOLDADO EM AÇO ESTRUTURAL, COM CONEXÕES S OLDADAS, INCLUSOS MÃO DE OBRA, TRANSPORTE E IÇAMENTO UTILIZANDO GUINDASTE - FORNECIMENTO E INSTALAÇÃO.
AF_01/2020_P
</t>
  </si>
  <si>
    <t xml:space="preserve">VIGA METÁLICA EM PERFIL LAMINADO OU SOLDADO EM AÇO
ESTRUTURAL, COM CONEXÕES SOLDADAS, INCLUSOS MÃO DE OBRA,
TRANSPORTE E IÇAMENTO UTILIZANDO GUINDASTE - FORNECIMENTO E
INSTALAÇÃO. AF_01/2020_P
</t>
  </si>
  <si>
    <t>TOTAL REFORÇOS METÁLICOS UTI/CTI, URGÊNCIA/EMERGÊNCIA</t>
  </si>
  <si>
    <t>TOTAL ESTRUTURA</t>
  </si>
  <si>
    <t>TOTAL VIGAS</t>
  </si>
  <si>
    <t>3.2.</t>
  </si>
  <si>
    <t>3.2.1.</t>
  </si>
  <si>
    <t>ARQUITETURA</t>
  </si>
  <si>
    <t>PISOS</t>
  </si>
  <si>
    <t>3.2.1.1.</t>
  </si>
  <si>
    <t xml:space="preserve">ATERRO APILOADO EM CAMADAS 0,20M, UTILIZANDO MATERIAL
ARGILO-ARENOSO ADQUIR IDO EM JAZIDA, JÁ CONSIDERANDO UM ACRÉSCIMO DE 25% NO VOLUME DO MATERIAL ADQUIRIDO, NÃO CO NSIDERANDO O TRANSPORTE ATÉ O ATERRO
</t>
  </si>
  <si>
    <r>
      <rPr>
        <sz val="10"/>
        <rFont val="Arial"/>
        <family val="2"/>
      </rPr>
      <t xml:space="preserve">COMPACTAÇÃO MECÂNICA DE SOLO PARA EXECUÇÃO DE </t>
    </r>
    <r>
      <rPr>
        <sz val="10"/>
        <color indexed="8"/>
        <rFont val="Arial"/>
        <family val="2"/>
      </rPr>
      <t xml:space="preserve">RADIER, PISO DE CONCRETO OU L AJE SOBRE SOLO, COM COMPACTADOR DE SOLOS A PERCUSSÃO. AF_09/2021
</t>
    </r>
  </si>
  <si>
    <t xml:space="preserve"> LASTRO COM MATERIAL GRANULAR (PEDRA BRITADA N.2), APLICADO EM PISOS OU LAJE S SOBRE SOLO, ESPESSURA DE *10 CM*. AF_08/2017
</t>
  </si>
  <si>
    <t xml:space="preserve">REVESTIMENTO CERÂMICO PARA PISO COM PLACAS TIPO PORCELANATO DE DIMENSÕES 60 X60 CM APLICADA EM AMBIENTES DE ÁREA ENTRE 5 M² E 10 M². AF_06/2014
</t>
  </si>
  <si>
    <t xml:space="preserve">PISO CIMENTADO, TRAÇO 1:3 (CIMENTO E AREIA), ACABAMENTO LISO, ESPESSURA 2,0 CM, PREPARO MECÂNICO DA ARGAMASSA. AF_09/2020
</t>
  </si>
  <si>
    <t>PISO VINÍLICO EM MANTA-e=2mm</t>
  </si>
  <si>
    <t xml:space="preserve">HT012 </t>
  </si>
  <si>
    <t>SOLEIRA DE BASALTO LIXADO-L=25cm-e=2cm</t>
  </si>
  <si>
    <t xml:space="preserve">HT007 </t>
  </si>
  <si>
    <t xml:space="preserve">PISO PODOTÁTIL, DIRECIONAL OU ALERTA, ASSENTADO SOBRE
ARGAMASSA. AF_05/2020
</t>
  </si>
  <si>
    <t>TOTAL PISOS</t>
  </si>
  <si>
    <t>3.2.1.2.</t>
  </si>
  <si>
    <t>3.2.1.3.</t>
  </si>
  <si>
    <t>3.2.1.4.</t>
  </si>
  <si>
    <t>3.2.1.5.</t>
  </si>
  <si>
    <t>3.2.1.6.</t>
  </si>
  <si>
    <t>3.2.1.7.</t>
  </si>
  <si>
    <t>3.2.1.8.</t>
  </si>
  <si>
    <t xml:space="preserve">96359 PAREDE COM PLACAS DE GESSO ACARTONADO (DRYWALL), PARA USO INTERNO, COM DUAS FACES SIMPLES E ESTRUTURA METÁLICA COM GUIAS SIMPLES, COM VÃOS AF_06/2017_P
</t>
  </si>
  <si>
    <t>3.2.2.</t>
  </si>
  <si>
    <t>PAREDES E DIVISÓRIAS</t>
  </si>
  <si>
    <t>3.2.2.1.</t>
  </si>
  <si>
    <t>3.2.2.2.</t>
  </si>
  <si>
    <t>TOTAL PAREDES E DIVISÓRIAS</t>
  </si>
  <si>
    <t>3.2.3.</t>
  </si>
  <si>
    <t>3.2.3.1.</t>
  </si>
  <si>
    <t xml:space="preserve">FORRO EM DRYWALL, PARA AMBIENTES COMERCIAIS, INCLUSIVE
ESTRUTURA DE FIXAÇÃO . AF_05/2017_P
</t>
  </si>
  <si>
    <t>FORROS</t>
  </si>
  <si>
    <t>3.2.4.</t>
  </si>
  <si>
    <t>REVESTIMENTOS</t>
  </si>
  <si>
    <t>REVESTIMENTO ARGAMASSA EXTERNO</t>
  </si>
  <si>
    <t>3.2.4.1.</t>
  </si>
  <si>
    <t>3.2.4.1.1.</t>
  </si>
  <si>
    <t xml:space="preserve">CHAPISCO APLICADO EM ALVENARIA (COM PRESENÇA DE VÃOS) E ESTRUTURAS DE CONCR ETO DE FACHADA, COM COLHER DE PEDREIRO. ARGAMASSA TRAÇO 1:3 COM PREPARO MANUAL. AF_06/201 4
</t>
  </si>
  <si>
    <t xml:space="preserve">EMBOÇO OU MASSA ÚNICA EM ARGAMASSA TRAÇO 1:2:8, PREPARO MECÂNICO COM BETONE IRA 400 L, APLICADA MANUALMENTE EM PANOS DE FACHADA COM PRESENÇA DE VÃOS, ESPESSURA DE 25M M. AF_06/2014
</t>
  </si>
  <si>
    <t xml:space="preserve">REBOCO COM ARGAMASSA PRE-FABRICADA, ESPESSURA 0,5CM, PREPARO MECANICO DA AR GAMASSA
</t>
  </si>
  <si>
    <t xml:space="preserve">74001/1 </t>
  </si>
  <si>
    <t>TOTAL REVESTIMENTO ARGAMASSA EXTERNO</t>
  </si>
  <si>
    <t>3.2.4.1.2.</t>
  </si>
  <si>
    <t>3.2.4.1.3.</t>
  </si>
  <si>
    <t>3.2.4.2.</t>
  </si>
  <si>
    <t>3.2.4.2.1.</t>
  </si>
  <si>
    <t>REVESTIMENTO ARGAMASSA-INTERNO</t>
  </si>
  <si>
    <t xml:space="preserve">CHAPISCO APLICADO EM ALVENARIAS E ESTRUTURAS DE CONCRETO INTERNAS, COM COLH ER DE PEDREIRO.  ARGAMASSA TRAÇO 1:3 COM PREPARO MANUAL. AF_06/2014
</t>
  </si>
  <si>
    <t>(COMPOSIÇÃO REPRESENTATIVA) DO SERVIÇO DE EMBOÇO/MASSA ÚNICA, APLICADO MANU ALMENTE, TRAÇO 1:2:8, EM BETONEIRA DE 400L, PAREDES INTERNAS, COM EXECUÇÃO DE TALISCAS, ED IFICAÇÃO HABITACIONAL UNIFAMILIAR (CASAS) E EDIFICAÇÃO PÚBLICA PADRÃO. AF_12/2</t>
  </si>
  <si>
    <t xml:space="preserve">REBOCO COM ARGAMASSA PRE-FABRICADA, ESPESSURA 0,5CM,
PREPARO MECANICO DA AR GAMASSA
</t>
  </si>
  <si>
    <t>TOTAL REVESTIMENTO ARGAMASSA-INTERNO</t>
  </si>
  <si>
    <t>3.2.4.2.2.</t>
  </si>
  <si>
    <t>3.2.4.2.3.</t>
  </si>
  <si>
    <t>3.2.4.3.</t>
  </si>
  <si>
    <t xml:space="preserve">REVESTIMENTO ARGAMASSA-LAJES </t>
  </si>
  <si>
    <t xml:space="preserve">TOTAL REVESTIMENTO ARGAMASSA-LAJES </t>
  </si>
  <si>
    <t>3.2.4.3.1.</t>
  </si>
  <si>
    <t>(COMPOSIÇÃO REPRESENTATIVA) DO SERVIÇO DE EMBOÇO/MASSA ÚNICA, APLICADO MANU ALMENTE, TRAÇO 1:2:8, EM BETONEIRA DE 400L, PAREDES INTERNAS, COM EXECUÇÃO DE TALISCAS, ED IFICAÇÃO HABITACIONAL UNIFAMILIAR (CASAS) E EDIFICAÇÃO PÚBLICA PADRÃO.
AF_12/2</t>
  </si>
  <si>
    <t>3.2.4.3.2.</t>
  </si>
  <si>
    <t>3.2.4.3.3.</t>
  </si>
  <si>
    <t>3.2.4.4.</t>
  </si>
  <si>
    <t>3.2.4.4.1.</t>
  </si>
  <si>
    <t xml:space="preserve">REVESTIMENTO CERÂMICO P/PAREDES INTERNAS C/PLACAS TIPO
PORCELANATO C/DIMENSÕES 40x60 cm-ALTURA INTEIRA DA PAREDE
</t>
  </si>
  <si>
    <t xml:space="preserve">HT008 </t>
  </si>
  <si>
    <t>REVESTIMENTO CERÃMICO-PAREDES INTERNAS</t>
  </si>
  <si>
    <t>TOTAL REVESTIMENTO CERÃMICO-PAREDES INTERNAS</t>
  </si>
  <si>
    <t>3.2.4.5.</t>
  </si>
  <si>
    <t>3.2.4.5.1.</t>
  </si>
  <si>
    <t>PEITORIL BASALTO LIXADO</t>
  </si>
  <si>
    <t>PEITORIL DE BASALTO LIXADO-L=20cm-e=2cm</t>
  </si>
  <si>
    <t xml:space="preserve">HT009 </t>
  </si>
  <si>
    <t>TOTAL PEITORIL BASALTO LIXADO</t>
  </si>
  <si>
    <t>3.2.5.</t>
  </si>
  <si>
    <t>PINTURAS</t>
  </si>
  <si>
    <t>3.2.5.1.</t>
  </si>
  <si>
    <t>3.2.5.1.1.</t>
  </si>
  <si>
    <t>PINTURAS INTERNAS</t>
  </si>
  <si>
    <t xml:space="preserve">APLICAÇÃO DE FUNDO SELADOR ACRÍLICO EM PAREDES, UMA DEMÃO. AF_06/2014
</t>
  </si>
  <si>
    <t xml:space="preserve">APLICAÇÃO E LIXAMENTO DE MASSA LÁTEX EM PAREDES, UMA DEMÃO. AF_06/2014
</t>
  </si>
  <si>
    <t xml:space="preserve">APLICAÇÃO MANUAL DE PINTURA COM TINTA LÁTEX ACRÍLICA EM
PAREDES, DUAS DEMÃO S. AF_06/2014
</t>
  </si>
  <si>
    <t xml:space="preserve">APLICAÇÃO DE FUNDO SELADOR ACRÍLICO EM TETO, UMA DEMÃO.
AF_06/2014
</t>
  </si>
  <si>
    <t>3.2.5.1.2.</t>
  </si>
  <si>
    <t>3.2.5.1.3.</t>
  </si>
  <si>
    <t>3.2.5.1.4.</t>
  </si>
  <si>
    <t>3.2.5.1.5.</t>
  </si>
  <si>
    <t>3.2.5.1.6.</t>
  </si>
  <si>
    <t>TOTAL REVESTIMENTOS</t>
  </si>
  <si>
    <t>TOTAL PINTURAS INTERNAS</t>
  </si>
  <si>
    <t>3.2.5.2.</t>
  </si>
  <si>
    <t xml:space="preserve">PINTURAS EXTERNAS </t>
  </si>
  <si>
    <t xml:space="preserve">APLICAÇÃO MANUAL DE FUNDO SELADOR ACRÍLICO EM PAREDES
EXTERNAS DE CASAS. AF _06/2014
</t>
  </si>
  <si>
    <t xml:space="preserve">APLICAÇÃO MANUAL DE MASSA ACRÍLICA EM PAREDES EXTERNAS DE CASAS, UMA DEMÃO. AF_05/2017
</t>
  </si>
  <si>
    <t>3.2.5.2.1.</t>
  </si>
  <si>
    <t xml:space="preserve">TOTAL PINTURAS EXTERNAS </t>
  </si>
  <si>
    <t>TOTAL PINTURAS</t>
  </si>
  <si>
    <t>3.2.6.</t>
  </si>
  <si>
    <t>3.2.6.1.</t>
  </si>
  <si>
    <t>3.2.5.2.2.</t>
  </si>
  <si>
    <t>3.2.5.2.3.</t>
  </si>
  <si>
    <t>ESQUADRIAS</t>
  </si>
  <si>
    <t>3.2.7.</t>
  </si>
  <si>
    <t>3.2.7.1.</t>
  </si>
  <si>
    <t>3.2.7.2.</t>
  </si>
  <si>
    <t>SERVIÇOS DE MARCENARIA</t>
  </si>
  <si>
    <t>BATEMACAS/CORRIMÃO</t>
  </si>
  <si>
    <t>PROTEÇÃO PAREDE-MDF/REVESTIDO C/FÓRMICA-COR BRANCA--e=20mm</t>
  </si>
  <si>
    <t xml:space="preserve">HT013 </t>
  </si>
  <si>
    <t>TOTAL ESQUADRIAS</t>
  </si>
  <si>
    <t>TOTAL BATEMACAS/CORRIMÃO</t>
  </si>
  <si>
    <t>TOTAL SERVIÇOS DE MARCENARIA</t>
  </si>
  <si>
    <t>TOTAL ARQUITETURA</t>
  </si>
  <si>
    <t xml:space="preserve">KIT DE PORTA-PRONTA DE MADEIRA EM ACABAMENTO MELAMÍNICO BRANCO, FOLHA PESAD A OU SUPERPESADA, E BATENTE METÁLICO, 90X210CM, FIXAÇÃO COM ARGAMASSA - FORNECIMENTO E INS TALAÇÃO. AF_12/2019
</t>
  </si>
  <si>
    <t xml:space="preserve">KIT DE PORTA-PRONTA DE MADEIRA EM ACABAMENTO MELAMÍNICO BRANCO, FOLHA PESAD A OU SUPERPESADA, E BATENTE METÁLICO, 80X210CM, FIXAÇÃO COM ARGAMASSA - FORNECIMENTO E INS TALAÇÃO. AF_12/2019
</t>
  </si>
  <si>
    <t xml:space="preserve">HT020 </t>
  </si>
  <si>
    <t>3.2.6.2.</t>
  </si>
  <si>
    <t>3.2.6.3.</t>
  </si>
  <si>
    <t>3.2.6.4.</t>
  </si>
  <si>
    <t>3.2.6.5.</t>
  </si>
  <si>
    <t>3.2.6.6.</t>
  </si>
  <si>
    <t>3.2.6.7.</t>
  </si>
  <si>
    <t>3.2.6.8.</t>
  </si>
  <si>
    <t>3.2.6.9.</t>
  </si>
  <si>
    <t>3.3.</t>
  </si>
  <si>
    <t>3.3.1.</t>
  </si>
  <si>
    <t>INSTALAÇÕES HIDROSSANITÁRIAS</t>
  </si>
  <si>
    <t>LOUÇAS e EQUIPAMENTOS</t>
  </si>
  <si>
    <t>3.3.1.1.</t>
  </si>
  <si>
    <t>TOTAL LOUÇAS e EQUIPAMENTOS</t>
  </si>
  <si>
    <t xml:space="preserve">LAVATÓRIO LOUÇA BRANCA COM COLUNA, 45 X 55CM OU EQUIVALENTE, PADRÃO MÉDIO,I NCLUSO SIFÃO TIPO GARRAFA, VÁLVULA E ENGATE FLEXÍVEL DE 40CM EM METAL CROMADO, COM TORNEIR A CROMADA DE MESA, PADRÃO MÉDIO - FORNECIMENTO E INSTALAÇÃO. AF_12/2013
</t>
  </si>
  <si>
    <t xml:space="preserve"> LAVATÓRIO LOUÇA BRANCA SUSPENSO, 29,5 X 39CM OU EQUIVALENTE, PADRÃO POPULAR , INCLUSO SIFÃO FLEXÍVEL EM PVC, VÁLVULA E ENGATE FLEXÍVEL 30CM EM PLÁSTICO E TORNEIRA CRO MADA DE MESA, PADRÃO POPULAR - FORNECIMENTO E INSTALAÇÃO. AF_01/2020
</t>
  </si>
  <si>
    <t xml:space="preserve">VASO SANITÁRIO SIFONADO COM CAIXA ACOPLADA LOUÇA BRANCA - PADRÃO MÉDIO, INC LUSO ENGATE FLEXÍVEL EM METAL CROMADO, 1/2  X 40CM. FORNECIMENTO E INSTALAÇÃO. AF_01/2020
</t>
  </si>
  <si>
    <t xml:space="preserve">VASO SANITARIO SIFONADO CONVENCIONAL PARA PCD SEM FURO
FRONTAL COM LOUÇA BR ANCA SEM ASSENTO, INCLUSO CONJUNTO DE
LIGAÇÃO PARA BACIA SANITÁRIA AJUSTÁVEL - FORNECIMENT O E INSTALAÇÃO. AF_01/2020
</t>
  </si>
  <si>
    <t xml:space="preserve">ASSENTO SANITÁRIO CONVENCIONAL - FORNECIMENTO E INSTALACAO. AF_01/2020
</t>
  </si>
  <si>
    <t xml:space="preserve">SIFÃO DO TIPO GARRAFA EM METAL CROMADO 1 X 1.1/2” -
FORNECIMENTO E INSTALAÇ ÃO. AF_01/2020
</t>
  </si>
  <si>
    <t xml:space="preserve">VÁLVULA EM PLÁSTICO CROMADO TIPO AMERICANA 3.1/2” X 1.1/2” SEM ADAPTADOR PA RA PIA - FORNECIMENTO E INSTALAÇÃO. AF_01/2020
</t>
  </si>
  <si>
    <t xml:space="preserve">TORNEIRA CROMADA TUBO MÓVEL, DE PAREDE, 1/2” OU 3/4”, PARA PIA DE COZINHA,P ADRÃO MÉDIO - FORNECIMENTO E INSTALAÇÃO. AF_01/2020
</t>
  </si>
  <si>
    <t xml:space="preserve">VÁLVULA DE DESCARGA METÁLICA, BASE 1 1/4", ACABAMENTO
METALICO CROMADO - FO RNECIMENTO E INSTALAÇÃO. AF_08/2021
</t>
  </si>
  <si>
    <t xml:space="preserve">TORNEIRA CROMADA DE MESA, 1/2” OU 3/4”, PARA LAVATÓRIO, PADRÃO MÉDIO - FORN ECIMENTO E INSTALAÇÃO. AF_01/2020
</t>
  </si>
  <si>
    <t xml:space="preserve">TANQUE DE LOUÇA BRANCA SUSPENSO, 18L OU EQUIVALENTE, INCLUSO SIFÃO TIPO GAR RAFA EM METAL CROMADO, VÁLVULA METÁLICA E TORNEIRA DE METAL CROMADO PADRÃO MÉDIO - FORNECI MENTO E INSTALAÇÃO. AF_01/2020
</t>
  </si>
  <si>
    <t xml:space="preserve">CHUVEIRO ELÉTRICO COMUM CORPO PLÁSTICO, TIPO DUCHA –
FORNECIMENTO E INSTALA ÇÃO. AF_01/2020
</t>
  </si>
  <si>
    <t xml:space="preserve">REGISTRO DE PRESSÃO BRUTO, LATÃO, ROSCÁVEL, 3/4", COM
ACABAMENTO E CANOPLA CROMADOS - FORNECIMENTO E INSTALAÇÃO.
AF_08/2021
</t>
  </si>
  <si>
    <t>3.3.2.</t>
  </si>
  <si>
    <t>3.3.2.1.</t>
  </si>
  <si>
    <t>ACESSÓRIOS PARA SANITÁRIOS E ÁREAS DE APOIO – GERAL</t>
  </si>
  <si>
    <t>3.3.1.2.</t>
  </si>
  <si>
    <t>3.3.1.3.</t>
  </si>
  <si>
    <t>3.3.1.4.</t>
  </si>
  <si>
    <t>3.3.1.5.</t>
  </si>
  <si>
    <t>3.3.1.6.</t>
  </si>
  <si>
    <t>3.3.1.7.</t>
  </si>
  <si>
    <t>3.3.1.8.</t>
  </si>
  <si>
    <t>3.3.1.9.</t>
  </si>
  <si>
    <t>3.3.1.10.</t>
  </si>
  <si>
    <t>3.3.1.11.</t>
  </si>
  <si>
    <t>3.3.1.12.</t>
  </si>
  <si>
    <t>3.3.1.13.</t>
  </si>
  <si>
    <t>3.3.1.14.</t>
  </si>
  <si>
    <t>3.3.1.15.</t>
  </si>
  <si>
    <t>3.3.1.16.</t>
  </si>
  <si>
    <t>TOTAL ACESSÓRIOS PARA SANITÁRIOS E ÁREAS DE APOIO – GERAL</t>
  </si>
  <si>
    <t xml:space="preserve">PAPELEIRA DE PAREDE EM METAL CROMADO SEM TAMPA, INCLUSO FIXAÇÃO. AF_10/2016
</t>
  </si>
  <si>
    <t>DISPENSER EM PVC BRANCO-PAPEL HIGIÊNICO</t>
  </si>
  <si>
    <t xml:space="preserve">HT024 </t>
  </si>
  <si>
    <t xml:space="preserve">SABONETEIRA PLASTICA TIPO DISPENSER PARA SABONETE LIQUIDO COM RESERVATORIO8 00 A 1500 ML, INCLUSO FIXAÇÃO. AF_10/2016
</t>
  </si>
  <si>
    <t>DISPENSER EM PVC BRANCO-ALCOOL GEL</t>
  </si>
  <si>
    <t xml:space="preserve">HT025 </t>
  </si>
  <si>
    <t>3.3.2.2.</t>
  </si>
  <si>
    <t>3.3.2.3.</t>
  </si>
  <si>
    <t>3.3.2.4.</t>
  </si>
  <si>
    <t>3.3.3.</t>
  </si>
  <si>
    <t>3.3.3.1.</t>
  </si>
  <si>
    <t>3.3.3.1.1.</t>
  </si>
  <si>
    <t>ÁGUA FRIA</t>
  </si>
  <si>
    <t>TUBULAÇÕES E CONEÕES</t>
  </si>
  <si>
    <t xml:space="preserve">(COMPOSIÇÃO REPRESENTATIVA) DO SERVIÇO DE INSTALAÇÃO DE TUBOS DE PVC, SOLDÁ VEL, ÁGUA FRIA, DN 25 MM (INSTALADO EM RAMAL, SUB-RAMAL, RAMAL DE DISTRIBUIÇÃO OU PRUMADA) , INCLUSIVE CONEXÕES, CORTES E FIXAÇÕES, PARA PRÉDIOS. AF_10/2015
</t>
  </si>
  <si>
    <t xml:space="preserve">(COMPOSIÇÃO REPRESENTATIVA) DO SERVIÇO DE INSTALAÇÃO TUBOS DE PVC, SOLDÁVEL , ÁGUA FRIA, DN 32 MM (INSTALADO EM RAMAL, SUB-RAMAL, RAMAL DE DISTRIBUIÇÃO OU PRUMADA), I NCLUSIVE CONEXÕES, CORTES E FIXAÇÕES, PARA PRÉDIOS. AF_10/2015
</t>
  </si>
  <si>
    <t xml:space="preserve">(COMPOSIÇÃO REPRESENTATIVA) DO SERVIÇO DE INSTALAÇÃO DE TUBOS DE PVC, SOLDÁ VEL, ÁGUA FRIA, DN 40 MM (INSTALADO EM PRUMADA), INCLUSIVE CONEXÕES, CORTES E FIXAÇÕES, PA RA PRÉDIOS. AF_10/2015
</t>
  </si>
  <si>
    <t>3.3.3.1.2.</t>
  </si>
  <si>
    <t>3.3.3.1.3.</t>
  </si>
  <si>
    <t>3.3.4.</t>
  </si>
  <si>
    <t>3.3.4.1.</t>
  </si>
  <si>
    <t>3.3.4.1.1.</t>
  </si>
  <si>
    <t>TUBULAÇÕES E CONEXÕES</t>
  </si>
  <si>
    <t>TOTAL TUBULAÇÕES E CONEXÕES</t>
  </si>
  <si>
    <t>3.3.4.2.</t>
  </si>
  <si>
    <t xml:space="preserve">(COMPOSIÇÃO REPRESENTATIVA) DO SERVIÇO DE INSTALAÇÃO DE TUBODE PVC, SÉRIEN ORMAL, ESGOTO PREDIAL, DN 40 MM (INSTALADO EM RAMAL DE DESCARGA OU RAMAL DE ESGOTO SANITÁR IO), INCLUSIVE CONEXÕES, CORTES E FIXAÇÕES, PARA PRÉDIOS. AF_10/2015
</t>
  </si>
  <si>
    <t xml:space="preserve">(COMPOSIÇÃO REPRESENTATIVA) DO SERVIÇO DE INSTALAÇÃO DE TUBO DE PVC, SÉRIEN ORMAL, ESGOTO PREDIAL, DN 50 MM (INSTALADO EM RAMAL DE DESCARGA OU RAMAL DE ESGOTO SANITÁR IO), INCLUSIVE CONEXÕES, CORTES E FIXAÇÕES PARA, PRÉDIOS. AF_10/2015
</t>
  </si>
  <si>
    <t>(COMPOSIÇÃO REPRESENTATIVA) DO SERVIÇO DE INST. TUBO PVC, SÉRIE N, ESGOTO P REDIAL, DN 75 MM, (INST. EM RAMAL DE DESCARGA, RAMAL DE ESG. SANITÁRIO, PRUMADA DE ESG. SA NITÁRIO OU VENTILAÇÃO), INCL. CONEXÕES, CORTES E FIXAÇÕES, P/ PRÉDIOS. AF_10/20</t>
  </si>
  <si>
    <t>(COMPOSIÇÃO REPRESENTATIVA) DO SERVIÇO DE INST. TUBO PVC, SÉRIE N, ESGOTO P REDIAL, 100 MM (INST. RAMAL DESCARGA, RAMAL DE ESG. SANIT., PRUMADA ESG. SANIT., VENTILAÇÃ O OU SUB-COLETOR AÉREO), INCL. CONEXÕES E CORTES, FIXAÇÕES, P/ PRÉDIOS. AF_10/2</t>
  </si>
  <si>
    <t>ACESSÓRIOS, DISPOSITIVOS E COMPONENTES</t>
  </si>
  <si>
    <t>3.3.4.1.2.</t>
  </si>
  <si>
    <t>3.3.4.1.3.</t>
  </si>
  <si>
    <t>3.3.4.1.4.</t>
  </si>
  <si>
    <t>TOTAL ATENDIMENTOS DE URGÊNCIA E EMERGÊNCIA E UTI</t>
  </si>
  <si>
    <t>TOTAL INTERNAÇÃO GERAL - ENFERMARIA E QUARTOS EQUIPE DE SAÚDE</t>
  </si>
  <si>
    <t>TOTAL INSTALAÇÕES HIDROSSANITÁRIAS REDES GERAIS</t>
  </si>
  <si>
    <t>TOTAL INSTALAÇÕES DE GASES MEDICINAIS</t>
  </si>
  <si>
    <t>TOTAL INSTALAÇÕES DE CLIMATIZAÇÃO</t>
  </si>
  <si>
    <t>TOTAL MPLANTAÇÃO</t>
  </si>
  <si>
    <t>TOTAL SERVIÇOS FINAIS</t>
  </si>
  <si>
    <t>8.</t>
  </si>
  <si>
    <t>COBERTURA DO HOSPITAL-SUBSTITUIÇÃO TOTAL E AMPLIAÇÕES</t>
  </si>
  <si>
    <t>8.1.</t>
  </si>
  <si>
    <t xml:space="preserve">ESTRUTURA TRELIÇADA DE COBERTURA, TIPO FINK, COM LIGAÇÕES SOLDADAS, INCLUSO S PERFIS METÁLICOS, CHAPAS METÁLICAS, MÃO DE OBRA E TRANSPORTE COM GUINDASTE - FORNECIMENT O E INSTALAÇÃO.
AF_01/2020_P
</t>
  </si>
  <si>
    <t xml:space="preserve">CUMEEIRA NORMAL PARA TELHA TRAPEZOIDAL DE AÇO, E = 0,5 MM,
INCLUSO ACESSÓRI OS DE FIXAÇÃO E IÇAMENTO. AF_07/2019
</t>
  </si>
  <si>
    <t xml:space="preserve">RUFO EM CHAPA DE AÇO GALVANIZADO NÚMERO 24, CORTE DE 40 CM,
INCLUSO TRANSPO RTE VERTICAL. AF_07/2019
</t>
  </si>
  <si>
    <t>TOTAL COBERTURA DO HOSPITAL-SUBSTITUIÇÃO TOTAL E AMPLIAÇÕES</t>
  </si>
  <si>
    <t>8.2.</t>
  </si>
  <si>
    <t>8.3.</t>
  </si>
  <si>
    <t>8.4.</t>
  </si>
  <si>
    <t>9.</t>
  </si>
  <si>
    <t>9.1.</t>
  </si>
  <si>
    <t>9.1.1.</t>
  </si>
  <si>
    <t>9.1.1.1.</t>
  </si>
  <si>
    <t>INSTALAÇÕES HIDROSSANITÁRIAS REDES GERAIS</t>
  </si>
  <si>
    <t>TOTAL TUBULAÇÕES E CONEÕES</t>
  </si>
  <si>
    <t xml:space="preserve">(COMPOSIÇÃO REPRESENTATIVA) DO SERVIÇO DE INSTALAÇÃO DE TUBOS DE PVC, SOLDÁ VEL, ÁGUA FRIA, DN 25 MM (INSTALADO EM RAMAL, MAL, RAMAL DE DISTRIBUIÇÃO OU PRUMADA) , INCLUSIVE CONEXÕES, CORTES E FIXAÇÕES, PARA PRÉDIOS. AF_10/2015
</t>
  </si>
  <si>
    <t>9.1.1.2.</t>
  </si>
  <si>
    <t>9.1.1.3.</t>
  </si>
  <si>
    <t>9.1.1.4.</t>
  </si>
  <si>
    <t>9.1.2.</t>
  </si>
  <si>
    <t>TOTAL ACESSÓRIOS, DISPOSITIVOS E COMPONENTES</t>
  </si>
  <si>
    <t>TOTAL ÁGUA FRIA</t>
  </si>
  <si>
    <t>9.2.</t>
  </si>
  <si>
    <t>9.2.1.</t>
  </si>
  <si>
    <t>9.2.1.1.</t>
  </si>
  <si>
    <t>CISTERNA VERTICAL MODULAR-1.050L-C-FILTRO</t>
  </si>
  <si>
    <t xml:space="preserve">HT028 </t>
  </si>
  <si>
    <t>9.1.2.1.</t>
  </si>
  <si>
    <t>9.1.2.2.</t>
  </si>
  <si>
    <t>9.1.2.3.</t>
  </si>
  <si>
    <t>9.1.2.4.</t>
  </si>
  <si>
    <t>9.1.2.5.</t>
  </si>
  <si>
    <t>9.1.2.6.</t>
  </si>
  <si>
    <t>(COMPOSIÇÃO REPRESENTATIVA) DO SERVIÇO DE INST. TUBO PVC, SÉRIE N, ESGOTO P REDIAL, 100 MM (INST. RAMAL DESCARGA, RAMAL DE ESG.SANIT., PRUMADA ESG. SANIT., VENTILAÇÃ O OU SUB-COLETOR AÉREO), INCL. CONEXÕES E CORTES, FIXAÇÕES, P/ PRÉDIOS. AF_10/2</t>
  </si>
  <si>
    <t>9.2.1.2.</t>
  </si>
  <si>
    <t>9.2.1.3.</t>
  </si>
  <si>
    <t>9.2.1.4.</t>
  </si>
  <si>
    <t>9.2.2.</t>
  </si>
  <si>
    <t xml:space="preserve">CAIXA ENTERRADA HIDRÁULICA RETANGULAR EM ALVENARIA COM
TIJOLOS CERÂMICOS MA CIÇOS, DIMENSÕES INTERNAS: 0,6X0,6X0,6 M PARA REDE DE ESGOTO. AF_12/2020
</t>
  </si>
  <si>
    <t xml:space="preserve">CAIXA ENTERRADA HIDRÁULICA RETANGULAR EM ALVENARIA COM
TIJOLOS CERÂMICOS MA CIÇOS, DIMENSÕES INTERNAS: 0,8X0,8X0,6 M PARA
REDE DE ESGOTO. AF_12/2020
</t>
  </si>
  <si>
    <t>9.2.2.2.</t>
  </si>
  <si>
    <t>9.2.2.3.</t>
  </si>
  <si>
    <t>9.2.2.4.</t>
  </si>
  <si>
    <t>9.2.2.5.</t>
  </si>
  <si>
    <t>10.</t>
  </si>
  <si>
    <t>INSTALAÇÕES DE GASES MEDICINAIS</t>
  </si>
  <si>
    <t xml:space="preserve">HT021 </t>
  </si>
  <si>
    <t>10.1.</t>
  </si>
  <si>
    <t xml:space="preserve">SISTEMA INSTALAÇÃO DE GASES MEDICINAIS E VÁCUO-187 PONTOS DE CONSUMO INSTALAÇÃO TUBOS DE COBRE15mm(300m) / 22mm(320m) / 28mm(440m) / 35mm(240m)-MÃO DE OBRA PARA MONTAGEM
</t>
  </si>
  <si>
    <t>11.</t>
  </si>
  <si>
    <t>11.1.</t>
  </si>
  <si>
    <t xml:space="preserve">SISTEMA DE CLIMATIZAÇÃO HOSP TRAMANDAÍ C/EXAUSTÃO,
VENTILAÇÃO E INSTALAÇÃO SISTEMA C/ 30 TRs NOS SETORES CME,
UTI/EMERGÊNCIA, ENDOSCOPIA E ENFERMARIA/QUARTOS PLANTÃO
</t>
  </si>
  <si>
    <t xml:space="preserve">HT023 </t>
  </si>
  <si>
    <t xml:space="preserve">INSTALAÇÕES DE CLIMATIZAÇÃO </t>
  </si>
  <si>
    <t>12.</t>
  </si>
  <si>
    <t>12.1.</t>
  </si>
  <si>
    <t>12.1.1.</t>
  </si>
  <si>
    <t>IMPLANTAÇÃO</t>
  </si>
  <si>
    <t>BRISES</t>
  </si>
  <si>
    <t xml:space="preserve">HT022 </t>
  </si>
  <si>
    <t>TOTAL BRISES</t>
  </si>
  <si>
    <t>12.2.</t>
  </si>
  <si>
    <t>PAVIMENTAÇÃO EXTERNA</t>
  </si>
  <si>
    <t>TOTAL PAVIMENTAÇÃO EXTERNA</t>
  </si>
  <si>
    <t xml:space="preserve"> EXECUÇÃO DE PÁTIO/ESTACIONAMENTO EM PISO INTERTRAVADO, COM BLOCO RETANGULAR COR NATURAL DE 20 X 10 CM, ESPESSURA 8 CM.</t>
  </si>
  <si>
    <t xml:space="preserve"> ASSENTAMENTO DE GUIA (MEIO-FIO) EM TRECHO RETO,
CONFECCIONADA EM CONCRETO P RÉ-FABRICADO, DIMENSÕES 80X08X08X25 CM (COMPRIMENTO X BASE INFERIOR X BASE SUPERIOR X ALTU RA), PARA URBANIZAÇÃO INTERNA DE EMPREENDIMENTOS. AF_06/2016
</t>
  </si>
  <si>
    <t>JARDIM VERTICAL-11,45m x 3,90m-CONFORME PROJETO</t>
  </si>
  <si>
    <t xml:space="preserve">HT032 </t>
  </si>
  <si>
    <t xml:space="preserve">73822/2 </t>
  </si>
  <si>
    <t>PAISAGISMO</t>
  </si>
  <si>
    <t>TOTAL PAISAGISMO</t>
  </si>
  <si>
    <t>APLICAÇÃO DE ADUBO EM SOLO. AF_05/2018</t>
  </si>
  <si>
    <t>PLANTIO DE GRAMA EM PLACAS. AF_05/2018</t>
  </si>
  <si>
    <t>13.</t>
  </si>
  <si>
    <t>SERVIÇOS FINAIS</t>
  </si>
  <si>
    <t>LIMPEZA FINAL DA OBRA</t>
  </si>
  <si>
    <t xml:space="preserve">HT005 </t>
  </si>
  <si>
    <t>13.1.</t>
  </si>
  <si>
    <t>13.2.</t>
  </si>
  <si>
    <t>13.3.</t>
  </si>
  <si>
    <t>3.3.4.2.1.</t>
  </si>
  <si>
    <t>3.3.4.2.2.</t>
  </si>
  <si>
    <t>3.3.4.2.3.</t>
  </si>
  <si>
    <t xml:space="preserve">RALO SIFONADO, PVC, DN 100 X 40 MM, JUNTA SOLDÁVEL, FORNECIDO E INSTALADO E M RAMAL DE DESCARGA OU EM RAMAL DE ESGOTO SANITÁRIO.AF_12/2014
</t>
  </si>
  <si>
    <t xml:space="preserve">CAIXA SIFONADA, PVC, DN 100 X 100 X 50 MM, JUNTA ELÁSTICA,
FORNECIDA E INST ALADA EM RAMAL DE DESCARGA OU EM RAMAL DE ESGOTO SANITÁRIO. AF_12/2014
</t>
  </si>
  <si>
    <t xml:space="preserve">CAIXA DE GORDURA SIMPLES, CIRCULAR, EM CONCRETO PRÉ-MOLDADO, DIÂMETRO INTER NO = 0,4 M, ALTURA INTERNA = 0,4 M. AF_12/2020
</t>
  </si>
  <si>
    <t>4.</t>
  </si>
  <si>
    <t>4.1.</t>
  </si>
  <si>
    <t>4.1.1.</t>
  </si>
  <si>
    <t>CENTRAL RESÍDUOS E NECROTÉRIO</t>
  </si>
  <si>
    <t>4.1.1.1.</t>
  </si>
  <si>
    <t>4.1.1.2.</t>
  </si>
  <si>
    <t>4.1.1.4.</t>
  </si>
  <si>
    <t>4.1.1.5.</t>
  </si>
  <si>
    <t>4.1.2.</t>
  </si>
  <si>
    <t>4.1.2.1.</t>
  </si>
  <si>
    <t>4.1.2.1.1.</t>
  </si>
  <si>
    <t xml:space="preserve">FABRICAÇÃO, MONTAGEM E DESMONTAGEM DE FÔRMA PARA VIGA
BALDRAME, EM CHAPA DE MADEIRA COMPENSADA RESINADA, E=17 MM, 2 UTILIZAÇÕES. AF_06/2017
</t>
  </si>
  <si>
    <t xml:space="preserve">CONCRETAGEM DE BLOCOS DE COROAMENTO E VIGAS BALDRAMES,
FCK 30 MPA, COM USO DE BOMBA – LANÇAMENTO, ADENSAMENTO E
ACABAMENTO. AF_06/2017
</t>
  </si>
  <si>
    <t>4.1.2.1.2.</t>
  </si>
  <si>
    <t>4.1.2.1.3.</t>
  </si>
  <si>
    <t>4.1.2.1.4.</t>
  </si>
  <si>
    <t>4.1.2.1.5.</t>
  </si>
  <si>
    <t>4.1.2.1.6.</t>
  </si>
  <si>
    <t>4.1.2.2.</t>
  </si>
  <si>
    <t>4.1.2.2.1.</t>
  </si>
  <si>
    <t>4.1.2.2.2.</t>
  </si>
  <si>
    <t>4.1.2.2.3.</t>
  </si>
  <si>
    <t>4.1.2.2.4.</t>
  </si>
  <si>
    <t>4.1.2.2.5.</t>
  </si>
  <si>
    <t>4.1.2.2.6.</t>
  </si>
  <si>
    <t>4.1.3.</t>
  </si>
  <si>
    <t>4.1.3.1.</t>
  </si>
  <si>
    <t xml:space="preserve">FABRICAÇÃO DE FÔRMA PARA PILARES E ESTRUTURAS SIMILARES, EM
CHAPA DE MADEIR A COMPENSADA RESINADA, E = 17 MM. AF_12/2015
</t>
  </si>
  <si>
    <t>4.1.3.2.</t>
  </si>
  <si>
    <t>4.1.3.3.</t>
  </si>
  <si>
    <t>4.1.3.4.</t>
  </si>
  <si>
    <t>4.1.4.</t>
  </si>
  <si>
    <t>4.1.4.1.</t>
  </si>
  <si>
    <t>4.1.4.1.1.</t>
  </si>
  <si>
    <t>CONCRETO USINADO BOMBEADO FCK=30MPA, INCLUSIVE
LANCAMENTO E ADENSAMENTO</t>
  </si>
  <si>
    <t>4.1.4.1.2.</t>
  </si>
  <si>
    <t>4.1.4.1.3.</t>
  </si>
  <si>
    <t>4.2.</t>
  </si>
  <si>
    <t>4.2.1.</t>
  </si>
  <si>
    <t xml:space="preserve">COMPACTAÇÃO MECÂNICA DE SOLO PARA EXECUÇÃO DE RADIER, PISO
DE CONCRETO OU L AJE SOBRE SOLO, COM COMPACTADOR DE SOLOS A
PERCUSSÃO. AF_09/2021
</t>
  </si>
  <si>
    <t xml:space="preserve">LASTRO COM MATERIAL GRANULAR (PEDRA BRITADA N.2), APLICADO EM
PISOS OU LAJE S SOBRE SOLO, ESPESSURA DE *10 CM*. AF_08/2017
</t>
  </si>
  <si>
    <t>(COMPOSIÇÃO REPRESENTATIVA) DO SERVIÇO DE CONTRAPISO EM
ARGAMASSA TRAÇO 1:4 (CIM E AREIA), BETONEIRA 400 L, E = 4 CM ÁREAS SECAS E  MOLHADAS SOBRE LAJE , E = 3 CM ÁR EAS MOLHADAS SOBRE IMPERMEABILIZAÇÃO, CASA E EDIFICAÇÃO PÚBLICA PADRÃO. AF_11/20</t>
  </si>
  <si>
    <t xml:space="preserve">REVESTIMENTO CERÂMICO PARA PISO COM PLACAS TIPO PORCELANATO
DE DIMENSÕES 60 X60 CM APLICADA EM AMBIENTES DE ÁREA MAIOR QUE 10 M². AF_06/2014
</t>
  </si>
  <si>
    <t>4.2.2.</t>
  </si>
  <si>
    <t>4.2.2.1.</t>
  </si>
  <si>
    <t xml:space="preserve">ALVENARIA DE VEDAÇÃO DE BLOCOS CERÂMICOS FURADOS NA
VERTICAL DE 19X19X39CM (ESPESSURA 19CM) DE PAREDES COM ÁREA
LÍQUIDA MAIOR OU IGUAL A 6M² COM VÃOS E ARGAMASSA DE ASSENTAMENTO COM PREPARO EM BETONEIRA. AF_06/2014
</t>
  </si>
  <si>
    <t>4.2.3.</t>
  </si>
  <si>
    <t>4.2.3.1.</t>
  </si>
  <si>
    <t>4.2.3.1.1.</t>
  </si>
  <si>
    <t xml:space="preserve">CHAPISCO APLICADO EM ALVENARIA (COM PRESENÇA DE VÃOS) E
ESTRUTURAS DE CONCR ETO DE FACHADA, COM COLHER DE PEDREIRO.  
ARGAMASSA TRAÇO 1:3 COM PREPARO MANUAL. AF_06/201 4
</t>
  </si>
  <si>
    <t xml:space="preserve">EMBOÇO OU MASSA ÚNICA EM ARGAMASSA TRAÇO 1:2:8, PREPARO
MECÂNICO COM BETONE IRA 400 L, APLICADA MANUALMENTE EM PANOS DE FACHADA COM PRESENÇA DE VÃOS, ESPESSURA DE 25 MM. AF_06/2014
</t>
  </si>
  <si>
    <t>4.2.3.1.2.</t>
  </si>
  <si>
    <t>4.2.3.1.3.</t>
  </si>
  <si>
    <t>4.2.3.2.</t>
  </si>
  <si>
    <t xml:space="preserve">CHAPISCO APLICADO EM ALVENARIAS E ESTRUTURAS DE CONCRETO
INTERNAS, COM COLH ER DE PEDREIRO.  ARGAMASSA TRAÇO 1:3 COM
PREPARO MANUAL. AF_06/2014
</t>
  </si>
  <si>
    <t>4.2.3.2.1.</t>
  </si>
  <si>
    <t>(COMPOSIÇÃO REPRESENTATIVA) DO SERVIÇO DE EMBOÇO/MASSA
ÚNICA, APLICADO MANU ALMENTE, TRAÇO 1:2:8, EM BETONEIRA DE 400L,
PAREDES INTERNAS, COM EXECUÇÃO DE TALISCAS, ED IFICAÇÃO
HABITACIONAL UNIFAMILIAR (CASAS) E EDIFICAÇÃO PÚBLICA PADRÃO.
AF_12/2</t>
  </si>
  <si>
    <t>4.2.3.2.2.</t>
  </si>
  <si>
    <t>4.2.3.2.3.</t>
  </si>
  <si>
    <t>4.2.3.3.</t>
  </si>
  <si>
    <t>4.2.3.3.1.</t>
  </si>
  <si>
    <t>REVESTIMENTO ARGAMASSA-LAJE FORRO</t>
  </si>
  <si>
    <t>TOTAL REVESTIMENTO ARGAMASSA-LAJE FORRO</t>
  </si>
  <si>
    <t>4.2.3.3.2.</t>
  </si>
  <si>
    <t>4.2.3.3.3.</t>
  </si>
  <si>
    <t>4.2.3.5.1.</t>
  </si>
  <si>
    <t>4.2.4.</t>
  </si>
  <si>
    <t>4.2.4.1.1.</t>
  </si>
  <si>
    <t>PINTURAS EXTERNAS</t>
  </si>
  <si>
    <t>TOTAL PINTURAS EXTERNAS</t>
  </si>
  <si>
    <t xml:space="preserve">APLICAÇÃO DE FUNDO SELADOR ACRÍLICO EM PAREDES, UMA DEMÃO.
AF_06/2014
</t>
  </si>
  <si>
    <t xml:space="preserve">APLICAÇÃO E LIXAMENTO DE MASSA LÁTEX EM PAREDES, UMA DEMÃO.
AF_06/2014
</t>
  </si>
  <si>
    <t xml:space="preserve">APLICAÇÃO E LIXAMENTO DE MASSA LÁTEX EM TETO, UMA DEMÃO.
AF_06/2014
</t>
  </si>
  <si>
    <t xml:space="preserve">APLICAÇÃO MANUAL DE PINTURA COM TINTA LÁTEX ACRÍLICA EM TETO,
DUAS DEMÃOS.A F_06/2014
</t>
  </si>
  <si>
    <t xml:space="preserve">APLICAÇÃO MANUAL DE MASSA ACRÍLICA EM PAREDES EXTERNAS DE
CASAS, UMA DEMÃO. AF_05/2017
</t>
  </si>
  <si>
    <t>4.2.4.1.2.</t>
  </si>
  <si>
    <t>4.2.4.1.3.</t>
  </si>
  <si>
    <t>4.2.4.1.</t>
  </si>
  <si>
    <t>4.2.4.2.</t>
  </si>
  <si>
    <t>4.2.4.2.1.</t>
  </si>
  <si>
    <t>4.2.4.2.2.</t>
  </si>
  <si>
    <t>4.2.4.2.3.</t>
  </si>
  <si>
    <t>4.2.6.</t>
  </si>
  <si>
    <t>4.2.6.1.</t>
  </si>
  <si>
    <t>4.2.6.2.</t>
  </si>
  <si>
    <t>4.2.6.3.</t>
  </si>
  <si>
    <t>4.2.6.4.</t>
  </si>
  <si>
    <t>4.3.</t>
  </si>
  <si>
    <t>4.3.2.</t>
  </si>
  <si>
    <t>4.3.3.</t>
  </si>
  <si>
    <t>4.3.3.1.</t>
  </si>
  <si>
    <t>4.3.3.2.</t>
  </si>
  <si>
    <t>4.3.4.</t>
  </si>
  <si>
    <t>4.3.4.1.</t>
  </si>
  <si>
    <t>4.3.4.2.</t>
  </si>
  <si>
    <t>LOUÇAS E EQUIPAMENTOS</t>
  </si>
  <si>
    <t>TOTAL LOUÇAS E EQUIPAMENTOS</t>
  </si>
  <si>
    <t>TOTAL CENTRAL RESÍDUOS E NECROTÉRIO</t>
  </si>
  <si>
    <t xml:space="preserve">LAVATÓRIO LOUÇA BRANCA COM COLUNA, 45 X 55CM OU EQUIVALENTE,
PADRÃO MÉDIO, INCLUSO SIFÃO TIPO GARRAFA, VÁLVULA E ENGATE FLEXÍVEL DE 40CM EM METAL CROMADO, COM TORNEI RA CROMADA DE MESA, PADRÃO MÉDIO - FORNECIMENTO E INSTALAÇÃO. AF_01/2020
</t>
  </si>
  <si>
    <t>4.3.1.</t>
  </si>
  <si>
    <t>4.3.1.1.</t>
  </si>
  <si>
    <t>4.3.2.1.</t>
  </si>
  <si>
    <t xml:space="preserve"> PAPELEIRA DE PAREDE EM METAL CROMADO SEM TAMPA, INCLUSO
FIXAÇÃO. AF_01/2020
</t>
  </si>
  <si>
    <t xml:space="preserve">SABONETEIRA PLASTICA TIPO DISPENSER PARA SABONETE LIQUIDO
COM RESERVATORIO 800 A 1500 ML, INCLUSO FIXAÇÃO. AF_01/2020
</t>
  </si>
  <si>
    <t>4.3.2.2.</t>
  </si>
  <si>
    <t>4.3.2.3.</t>
  </si>
  <si>
    <t>4.3.3.1.1.</t>
  </si>
  <si>
    <t xml:space="preserve"> (COMPOSIÇÃO REPRESENTATIVA) DO SERVIÇO DE INSTALAÇÃO DE
TUBOS DE PVC, SOLDÁ VEL, ÁGUA FRIA, DN 25 MM (INSTALADO EM RAMAL, SUB-RAMAL, RAMAL DE DISTRIBUIÇÃO OU PRUMADA) , INCLUSIVE CONEXÕES, CORTES E FIXAÇÕES, PARA PRÉDIOS. AF_10/2015
</t>
  </si>
  <si>
    <t xml:space="preserve">(COMPOSIÇÃO REPRESENTATIVA) DO SERVIÇO DE INSTALAÇÃO TUBOS
DE PVC, SOLDÁVEL , ÁGUA FRIA, DN 32 MM (INSTALADO EM RAMAL, SUB-RAMAL, RAMAL DE DISTRIBUIÇÃO OU PRUMADA), I NCLUSIVE CONEXÕES, CORTES E FIXAÇÕES, PARA PRÉDIOS. AF_10/2015
</t>
  </si>
  <si>
    <t>4.3.3.1.2.</t>
  </si>
  <si>
    <t>4.3.3.2.1.</t>
  </si>
  <si>
    <t xml:space="preserve">TORNEIRA CROMADA 1/2” OU 3/4” PARA TANQUE, PADRÃO POPULAR -
FORNECIMENTO E INSTALAÇÃO. AF_01/2020
</t>
  </si>
  <si>
    <t>4.3.3.2.2.</t>
  </si>
  <si>
    <t>4.3.3.2.3.</t>
  </si>
  <si>
    <t>4.3.4.1.1.</t>
  </si>
  <si>
    <t xml:space="preserve">(COMPOSIÇÃO REPRESENTATIVA) DO SERVIÇO DE INSTALAÇÃO DE TUBO
DE PVC, SÉRIEN ORMAL, ESGOTO PREDIAL, DN 40 MM (INSTALADO EM RAMAL DE DESCARGA OU RAMAL DE ESGOTO SANITÁR IO), INCLUSIVE CONEXÕES, CORTES E FIXAÇÕES, PARA PRÉDIOS. AF_10/2015
</t>
  </si>
  <si>
    <t xml:space="preserve">(COMPOSIÇÃO REPRESENTATIVA) DO SERVIÇO DE INSTALAÇÃO DE TUBO
DE PVC, SÉRIEN ORMAL, ESGOTO PREDIAL, DN 50 MM (INSTALADO EM RAMAL DE DESCARGA OU RAMAL DE ESGOTO SANITÁR IO), INCLUSIVE CONEXÕES, CORTES E FIXAÇÕES PARA, PRÉDIOS. AF_10/2015
</t>
  </si>
  <si>
    <t xml:space="preserve"> (COMPOSIÇÃO REPRESENTATIVA) DO SERVIÇO DE INST. TUBO PVC, SÉRIE N, ESGOTO P REDIAL, DN 75 MM, (INST. EM RAMAL DE DESCARGA, RAMAL DE ESG. SANITÁRIO, PRUMADA DE ESG. SA NITÁRIO OU VENTILAÇÃO), INCL. CONEXÕES, CORTES E FIXAÇÕES, P/ PRÉDIOS. AF_10/2015
</t>
  </si>
  <si>
    <t>4.3.4.1.2.</t>
  </si>
  <si>
    <t>4.3.4.1.3.</t>
  </si>
  <si>
    <t>4.3.4.2.1.</t>
  </si>
  <si>
    <t xml:space="preserve">CAIXA DE GORDURA SIMPLES, CIRCULAR, EM CONCRETO PRÉ-MOLDADO,
DIÂMETRO INTER NO = 0,4 M, ALTURA INTERNA = 0,4 M. AF_12/2020
</t>
  </si>
  <si>
    <t>4.3.4.2.2.</t>
  </si>
  <si>
    <t>TOTAL INSTALAÇÕES HIDROSSANITÁRIAS</t>
  </si>
  <si>
    <t>INSTALAÇÕES DE CABEAMENTO (LÓGICA E TELEFONE)</t>
  </si>
  <si>
    <t>TOTAL INSTALAÇÕES DE CABEAMENTO (LÓGICA E TELEFONE)</t>
  </si>
  <si>
    <t>7.1.6.</t>
  </si>
  <si>
    <t>INSTALAÇÕES DO SISTEMA DE PROTEÇÃO CONTRA DESCARGAS ATMOSFÉRICAS - SPDA</t>
  </si>
  <si>
    <t>TOTAL INSTALAÇÕES DO SISTEMA DE PROTEÇÃO CONTRA DESCARGAS ATMOSFÉRICAS - SPDA</t>
  </si>
  <si>
    <t>7.1.6.1.</t>
  </si>
  <si>
    <t>HBMSM167</t>
  </si>
  <si>
    <t xml:space="preserve"> CABO GALVANIZADO A QUENTE ENCORDOADO 50mm²-MALHA DESCIDA
</t>
  </si>
  <si>
    <t xml:space="preserve">HBMSM168 </t>
  </si>
  <si>
    <t xml:space="preserve">CABO GALVANIZADO A QUENTE ENCORDOADO 70mm²-MALHA ATERRAMENTO
</t>
  </si>
  <si>
    <t>CABO DE COBRE NU 16MM2 - FORNECIMENTO E INSTALACAO</t>
  </si>
  <si>
    <t xml:space="preserve">TERMINAL AEREO EM ACO GALVANIZADO COM BASE DE FIXACAO H =
35CM
</t>
  </si>
  <si>
    <t xml:space="preserve">HASTE DE ATERRAMENTO 5/8  PARA SPDA - FORNECIMENTO E
INSTALAÇÃO. AF_12/2017
</t>
  </si>
  <si>
    <t>HBMSM169</t>
  </si>
  <si>
    <t>SOLDA EXOTÉRMICA HCX-70mm²/50mm²</t>
  </si>
  <si>
    <t xml:space="preserve">HBMSM170 </t>
  </si>
  <si>
    <t>SOLDA EXOTÉRMICA HTH-70mm²/50mm²</t>
  </si>
  <si>
    <t>HBMSM171</t>
  </si>
  <si>
    <t>HBMSM172</t>
  </si>
  <si>
    <t>HBMSM175</t>
  </si>
  <si>
    <t>CAIXA DE EQUALIZAÇÃO C/BARRAMENTO-MÍNIMO C/9 TERMINAIS</t>
  </si>
  <si>
    <t>HBMSM174</t>
  </si>
  <si>
    <t>CAIXA DE MEDIÇÃO/INSPEÇÃO SUSPENSA</t>
  </si>
  <si>
    <t xml:space="preserve">CABO DE COBRE FLEXÍVEL ISOLADO, 6 MM², ANTI-CHAMA 0,6/1,0 KV, PARA CIRCUITO S TERMINAIS - FORNECIMENTO E INSTALAÇÃO. AF_12/2015
</t>
  </si>
  <si>
    <t>TERMINAL OLHAL P/CABO 6mm²</t>
  </si>
  <si>
    <t xml:space="preserve">HT037 </t>
  </si>
  <si>
    <t xml:space="preserve">ELETRODUTO RÍGIDO ROSCÁVEL, PVC, DN 32 MM (1"), PARA CIRCUITOS
TERMINAIS, I NSTALADO EM LAJE - FORNECIMENTO E INSTALAÇÃO. AF_12/2015
</t>
  </si>
  <si>
    <t xml:space="preserve">CURVA 90 GRAUS PARA ELETRODUTO, PVC, ROSCÁVEL, DN 32 MM (1"),
PARA CIRCUITO S TERMINAIS, INSTALADA EM PAREDE - FORNECIMENTO E
INSTALAÇÃO. AF_12/2015
</t>
  </si>
  <si>
    <t xml:space="preserve">CAIXA DE INSPEÇÃO PARA ATERRAMENTO, CIRCULAR, EM POLIETILENO,
DIÂMETRO INTE RNO = 0,3 M. AF_05/2018
</t>
  </si>
  <si>
    <t>TOTAL INSTALAÇÕES ELÉTRICAS, CABEAMENTO, CFTV E SPDA</t>
  </si>
  <si>
    <t>7.1.6.2.</t>
  </si>
  <si>
    <t>7.1.6.3.</t>
  </si>
  <si>
    <t>7.1.6.4.</t>
  </si>
  <si>
    <t>7.1.6.5.</t>
  </si>
  <si>
    <t>7.1.6.6.</t>
  </si>
  <si>
    <t>7.1.6.7.</t>
  </si>
  <si>
    <t>7.1.6.8.</t>
  </si>
  <si>
    <t>7.1.6.9.</t>
  </si>
  <si>
    <t>7.1.6.10.</t>
  </si>
  <si>
    <t>7.1.6.11.</t>
  </si>
  <si>
    <t>7.1.6.12.</t>
  </si>
  <si>
    <t>7.1.6.13.</t>
  </si>
  <si>
    <t>7.1.6.14.</t>
  </si>
  <si>
    <t>7.1.6.15.</t>
  </si>
  <si>
    <t>7.1.6.16.</t>
  </si>
  <si>
    <t>RACK 42U x19"-COM 3 BANDEJAS-COMPLETO</t>
  </si>
  <si>
    <t>HBMSM141</t>
  </si>
  <si>
    <t>HBMSM142</t>
  </si>
  <si>
    <t>RACK 14U x19"-DIMENSÕES MÍNIMAS-720MMx570MM-COMPLETO</t>
  </si>
  <si>
    <t>HBMSM144</t>
  </si>
  <si>
    <t>PATCH PANEL-24 ELEMENTOS-CATEGORIA 6</t>
  </si>
  <si>
    <t xml:space="preserve">DISTRIBUIDOR INTERNO ÓPTICO DIO COMPLETO PARA RACK
19-COM 12 POSIÇÕES
</t>
  </si>
  <si>
    <t xml:space="preserve">HBMSM145 </t>
  </si>
  <si>
    <t>CÂMERA PARA CFTV COMPLETA</t>
  </si>
  <si>
    <t xml:space="preserve">CABO ELETRÔNICO CATEGORIA 6, INSTALADO EM EDIFICAÇÃO
INSTITUCIONAL - FORNEC IMENTO E INSTALAÇÃO. AF_11/2019
</t>
  </si>
  <si>
    <t>HBMSM148</t>
  </si>
  <si>
    <t>CABO FIBRA ÓTICA-2 PARES-MONOMODO</t>
  </si>
  <si>
    <t>HBMSM149</t>
  </si>
  <si>
    <t>CORDÕES ÓPTICOS</t>
  </si>
  <si>
    <t>HBMSM150</t>
  </si>
  <si>
    <t>FUSÃO ÓTICA-EMENDA</t>
  </si>
  <si>
    <t>HBMSM151</t>
  </si>
  <si>
    <t>PATCH CORD CAT 6-2,50m</t>
  </si>
  <si>
    <t>PATCH CORD CAT 6-1,50m</t>
  </si>
  <si>
    <t xml:space="preserve">HBMSM152 </t>
  </si>
  <si>
    <t>TOMADA DE REDE RJ45 - FORNECIMENTO E INSTALAÇÃO. AF_11/2019</t>
  </si>
  <si>
    <t xml:space="preserve">HBMSM153 </t>
  </si>
  <si>
    <t xml:space="preserve">TOMADA PARA TV-COMPLETA-C/CAIXA. FORNECIMENTO E INSTALAÇÃO
</t>
  </si>
  <si>
    <t>HBMSM154</t>
  </si>
  <si>
    <t xml:space="preserve">TOMADA (1) DE REDE RJ45-COMPLETA-C/CAIXA EMBUTIR.FORNECIMENTO E INSTALAÇÃO
</t>
  </si>
  <si>
    <t xml:space="preserve">HBMSM155 </t>
  </si>
  <si>
    <t xml:space="preserve">TOMADA (2) DE REDE RJ45-COMPLETA-C/CAIXA EMBUTIR.FORNECIMENTO E INSTALAÇÃO
</t>
  </si>
  <si>
    <t>HBMSM156</t>
  </si>
  <si>
    <t xml:space="preserve">TOMADA (3) DE REDE RJ45-COMPLETA-C/CAIXA EMBUTIR.FORNECIMENTO E INSTALAÇÃO
</t>
  </si>
  <si>
    <t xml:space="preserve">TOMADA (2) DE REDE RJ45-COMPLETA-C/CAIXA P/CANALETA.
FORNECIMENTO E INSTALAÇÃO
</t>
  </si>
  <si>
    <t xml:space="preserve">HBMSM160 </t>
  </si>
  <si>
    <t>HBMSM084</t>
  </si>
  <si>
    <t>CANALETA DE ALUMÍNIO 73x25x3000mm-COM 2 SEPTOS E TAMPAS</t>
  </si>
  <si>
    <t>HBMSM125</t>
  </si>
  <si>
    <t>PERFILADO PERFURADO 38x38x3000mm-CHAPA 18</t>
  </si>
  <si>
    <t>DERIVAÇÃO LATERAL PARA ELETRODUTO 1" E 3/4"</t>
  </si>
  <si>
    <t xml:space="preserve">HBMSM131 </t>
  </si>
  <si>
    <t>HBMSM132</t>
  </si>
  <si>
    <t>EMENDAS DIVERSAS (T/X/I) PARA PERFILADO 38x38mm</t>
  </si>
  <si>
    <t xml:space="preserve"> SUPORTE LONGO/NORMAL P/FIXAÇÃO PERFILADO NA ESTRUTURA
PARTE SUPERIOR (LAJE/PAREDE/ESTRUTURA TELHADO)
</t>
  </si>
  <si>
    <t>HBMSM134</t>
  </si>
  <si>
    <t>VERGALHÃO COM ROSCA TOTAL 1/4"x3000mm</t>
  </si>
  <si>
    <t xml:space="preserve">HBMSM185 </t>
  </si>
  <si>
    <t>HBMSM124</t>
  </si>
  <si>
    <t>PORCA SEXTAVADA E ARRUELA LISA 1/4"</t>
  </si>
  <si>
    <t>HBMSM113</t>
  </si>
  <si>
    <t>FLANGE PARA ELETROCALHA-100x50mm-LIGAÇÃO PAINEL</t>
  </si>
  <si>
    <t>ACESSÓRIO FIXAÇÃO ELETROCALHA-100mm-SUPORTE SIMPLES</t>
  </si>
  <si>
    <t xml:space="preserve">HBMSM120 </t>
  </si>
  <si>
    <t>HBMSM121</t>
  </si>
  <si>
    <t xml:space="preserve">SUPORTE PARA FIXAÇÃO ELETROCALHA NA ESTRUTURA NA PARTE
SUPERIOR (LAJE/PAREDE/ESTRUTURA TELHADO)
</t>
  </si>
  <si>
    <t xml:space="preserve"> ELETRODUTO RÍGIDO ROSCÁVEL, PVC, DN 32 MM (1"), PARA CIRCUITOS
TERMINAIS, I NSTALADO EM PAREDE - FORNECIMENTO E INSTALAÇÃO.
AF_12/2015
</t>
  </si>
  <si>
    <t>CERTIFICAÇÃO E HOMOLOGAÇÃO DA REDE LÓGICA E TELEFÔNICA</t>
  </si>
  <si>
    <t xml:space="preserve">HBMSM165 </t>
  </si>
  <si>
    <t xml:space="preserve"> IDENTIFICAÇÃO CABEAMENTO ( PLACAS ACRÍLICAS OU FITAS OU
ANILHAS)
</t>
  </si>
  <si>
    <t>HBMSM166</t>
  </si>
  <si>
    <t>7.1.</t>
  </si>
  <si>
    <t>7.1.1.</t>
  </si>
  <si>
    <t>7.1.1.1.</t>
  </si>
  <si>
    <t>7.</t>
  </si>
  <si>
    <t>INSTALAÇÕES ELÉTRICAS, CABEAMENTO, CFTV E SPDA</t>
  </si>
  <si>
    <t>ENTRADA DE ENERGIA</t>
  </si>
  <si>
    <t>7.1.5.</t>
  </si>
  <si>
    <t>7.1.5.1.</t>
  </si>
  <si>
    <t>7.1.5.2.</t>
  </si>
  <si>
    <t>7.1.5.3.</t>
  </si>
  <si>
    <t>7.1.5.4.</t>
  </si>
  <si>
    <t>7.1.5.5.</t>
  </si>
  <si>
    <t>7.1.5.6.</t>
  </si>
  <si>
    <t>7.1.5.7.</t>
  </si>
  <si>
    <t>7.1.5.8.</t>
  </si>
  <si>
    <t>7.1.5.9.</t>
  </si>
  <si>
    <t>7.1.5.10.</t>
  </si>
  <si>
    <t>7.1.5.11.</t>
  </si>
  <si>
    <t>7.1.5.12.</t>
  </si>
  <si>
    <t>7.1.5.13.</t>
  </si>
  <si>
    <t>7.1.5.14.</t>
  </si>
  <si>
    <t>7.1.5.15.</t>
  </si>
  <si>
    <t>7.1.5.16.</t>
  </si>
  <si>
    <t>7.1.5.17.</t>
  </si>
  <si>
    <t>7.1.5.18.</t>
  </si>
  <si>
    <t>7.1.5.19.</t>
  </si>
  <si>
    <t>7.1.5.20.</t>
  </si>
  <si>
    <t>7.1.5.21.</t>
  </si>
  <si>
    <t>7.1.5.22.</t>
  </si>
  <si>
    <t>7.1.5.23.</t>
  </si>
  <si>
    <t>7.1.5.24.</t>
  </si>
  <si>
    <t>7.1.5.25.</t>
  </si>
  <si>
    <t>7.1.5.26.</t>
  </si>
  <si>
    <t>7.1.5.30.</t>
  </si>
  <si>
    <t>7.1.5.31.</t>
  </si>
  <si>
    <t>7.1.5.32.</t>
  </si>
  <si>
    <t>7.1.5.33.</t>
  </si>
  <si>
    <t>7.1.5.34.</t>
  </si>
  <si>
    <t>7.1.5.35.</t>
  </si>
  <si>
    <t>7.1.5.36.</t>
  </si>
  <si>
    <t>7.1.5.37.</t>
  </si>
  <si>
    <t>7.1.5.38.</t>
  </si>
  <si>
    <t xml:space="preserve">HT033 </t>
  </si>
  <si>
    <t>HBMSM183</t>
  </si>
  <si>
    <t>7.1.1.2.</t>
  </si>
  <si>
    <t>7.1.1.3.</t>
  </si>
  <si>
    <t>7.1.1.4.</t>
  </si>
  <si>
    <t>7.1.2.</t>
  </si>
  <si>
    <t>7.1.2.1.</t>
  </si>
  <si>
    <t>HBMSM094</t>
  </si>
  <si>
    <t>HBMSM095</t>
  </si>
  <si>
    <t xml:space="preserve">HBMSM096 </t>
  </si>
  <si>
    <t>ACESSÓRIO ELETROCALHA-LEITO-EMENDAS</t>
  </si>
  <si>
    <t xml:space="preserve">HBMSM121-1 </t>
  </si>
  <si>
    <t xml:space="preserve">HBMSM033 </t>
  </si>
  <si>
    <t>HBMSM048</t>
  </si>
  <si>
    <t xml:space="preserve">DISJUNTOR TRIPOLAR 160-25kVA-CAIXA MOLDADA FORNECIMENTO
E INSTALAÇÃO
</t>
  </si>
  <si>
    <t xml:space="preserve">HBMSM052 </t>
  </si>
  <si>
    <t xml:space="preserve">DISJUNTOR TRIPOLAR 100A-25kVA-CAIXA MOLDADA FORNECIMENTO
E INSTALAÇÃO
</t>
  </si>
  <si>
    <t xml:space="preserve">HBMSM055 </t>
  </si>
  <si>
    <t xml:space="preserve">DISJUNTOR TRIPOLAR 80A-25kVA-CAIXA MOLDADA FORNECIMENTO
E INSTALAÇÃO
</t>
  </si>
  <si>
    <t xml:space="preserve">HBMSM056 </t>
  </si>
  <si>
    <t xml:space="preserve">DISJUNTOR TRIPOLAR 63A-25kVA-CAIXA MOLDADA FORNECIMENTO
E INSTALAÇÃO
</t>
  </si>
  <si>
    <t xml:space="preserve">HBMSM058 </t>
  </si>
  <si>
    <t xml:space="preserve">DISJUNTOR TRIPOLAR 50A-25kVA-CAIXA MOLDADA FORNECIMENTO
E INSTALAÇÃO
</t>
  </si>
  <si>
    <t xml:space="preserve">HBMSM059 </t>
  </si>
  <si>
    <t xml:space="preserve">DISJUNTOR TRIPOLAR 40A-25kVA-CAIXA MOLDADA FORNECIMENTO
E INSTALAÇÃO
</t>
  </si>
  <si>
    <t xml:space="preserve">HBMSM060 </t>
  </si>
  <si>
    <t xml:space="preserve">DISJUNTOR TRIPOLAR 32A-25kVA-CAIXA MOLDADA FORNECIMENTO
E INSTALAÇÃO
</t>
  </si>
  <si>
    <t xml:space="preserve">HBMSM061 </t>
  </si>
  <si>
    <t>DISPOSITIVO DPS-CLASSE I+II-275V-Icc=25-50kA</t>
  </si>
  <si>
    <t xml:space="preserve">HT036 </t>
  </si>
  <si>
    <t xml:space="preserve">CABO COBRE UNIPOLAR 06/1,0kV-90ºC-10mm²- BASE POLIOLEFÍNICA
NÃO HALOGENADA-TIPO AFUMEX-PARA DISTRIBUIÇÃO. FORNECIMENTO E
INSTALAÇÃO.
</t>
  </si>
  <si>
    <t xml:space="preserve">HBMSM019 </t>
  </si>
  <si>
    <t xml:space="preserve">HBMSM018 </t>
  </si>
  <si>
    <t xml:space="preserve">CABO COBRE UNIPOLAR 06/1,0kV-90ºC-16mm²- BASE POLIOLEFÍNICA NÃO HALOGENADA-TIPO AFUMEX-PARA DISTRIBUIÇÃO. FORNECIMENTO E
INSTALAÇÃO.
</t>
  </si>
  <si>
    <t xml:space="preserve">CABO COBRE UNIPOLAR 06/1,0kV-90ºC-25mm²- BASE POLIOLEFÍNICA
NÃO HALOGENADA-TIPO AFUMEX-PARA DISTRIBUIÇÃO. FORNECIMENTO E
INSTALAÇÃO.
</t>
  </si>
  <si>
    <t xml:space="preserve">HBMSM017 </t>
  </si>
  <si>
    <t xml:space="preserve">CABO COBRE UNIPOLAR 06/1,0kV-90ºC-35mm²- BASE POLIOLEFÍNICA
NÃO HALOGENADA-TIPO AFUMEX-PARA DISTRIBUIÇÃO. FORNECIMENTO E
INSTALAÇÃO.
</t>
  </si>
  <si>
    <t xml:space="preserve">HBMSM016 </t>
  </si>
  <si>
    <t xml:space="preserve">CABO COBRE UNIPOLAR 06/1,0kV-90ºC-50mm²- BASE POLIOLEFÍNICA
NÃO HALOGENADA-TIPO AFUMEX-PARA DISTRIBUIÇÃO. FORNECIMENTO E
INSTALAÇÃO.
</t>
  </si>
  <si>
    <t xml:space="preserve">HBMSM015 </t>
  </si>
  <si>
    <t xml:space="preserve">CABO COBRE UNIPOLAR 06/1,0kV-90ºC-70mm²- BASE POLIOLEFÍNICA
NÃO HALOGENADA-TIPO AFUMEX-PARA DISTRIBUIÇÃO. FORNECIMENTO E
INSTALAÇÃO.
</t>
  </si>
  <si>
    <t xml:space="preserve">HBMSM014 </t>
  </si>
  <si>
    <t xml:space="preserve">HBMSM028 </t>
  </si>
  <si>
    <t xml:space="preserve">CABO COBRE UNIPOLAR 750V-10mm² BASE POLIOLEFÍNICA NÃO
HALOGENADA-TIPO AFUMEX GREEN-PARA DISTRIBUIÇÃO. FORNECIMENTO E INSTALAÇÃO.
</t>
  </si>
  <si>
    <t>HBMSM027</t>
  </si>
  <si>
    <t xml:space="preserve"> CABO COBRE UNIPOLAR 750V-16mm² BASE POLIOLEFÍNICA NÃO
HALOGENADA-TIPO AFUMEX GREEN-PARA DISTRIBUIÇÃO. FORNECIMENTO E INSTALAÇÃO.
</t>
  </si>
  <si>
    <t xml:space="preserve">HBMSM026 </t>
  </si>
  <si>
    <t xml:space="preserve">CABO COBRE UNIPOLAR 750V-25mm² BASE POLIOLEFÍNICA NÃO
HALOGENADA-TIPO AFUMEX GREEN-PARA DISTRIBUIÇÃO. FORNECIMENTO E INSTALAÇÃO.
</t>
  </si>
  <si>
    <t xml:space="preserve">HBMSM025 </t>
  </si>
  <si>
    <t xml:space="preserve">CABO COBRE UNIPOLAR 750V-35mm² BASE POLIOLEFÍNICA NÃO
HALOGENADA-TIPO AFUMEX GREEN-PARA DISTRIBUIÇÃO. FORNECIMENTO E INSTALAÇÃO.
</t>
  </si>
  <si>
    <t xml:space="preserve">HBMSM034 </t>
  </si>
  <si>
    <t xml:space="preserve">HBMSM036 </t>
  </si>
  <si>
    <t xml:space="preserve">HBMSM038 </t>
  </si>
  <si>
    <t xml:space="preserve"> QUADRO DE COMANDO BOMBAS DE RECALQUE</t>
  </si>
  <si>
    <t>HBMSM042</t>
  </si>
  <si>
    <t xml:space="preserve">DISJUNTOR BIPOLAR TIPO DIN, CORRENTE NOMINAL DE 40A -
FORNECIMENTO E INSTAL AÇÃO. AF_10/2020
</t>
  </si>
  <si>
    <t xml:space="preserve">DISJUNTOR MONOPOLAR TIPO DIN, CORRENTE NOMINAL DE 10A -
FORNECIMENTO E INST ALAÇÃO. AF_10/2020
</t>
  </si>
  <si>
    <t xml:space="preserve">DISJUNTOR MONOPOLAR TIPO DIN, CORRENTE NOMINAL DE 16A -
FORNECIMENTO E INST ALAÇÃO. AF_04/2016
</t>
  </si>
  <si>
    <t xml:space="preserve">DISJUNTOR MONOPOLAR TIPO DIN, CORRENTE NOMINAL DE 20A -
FORNECIMENTO E INST ALAÇÃO. AF_10/2020
</t>
  </si>
  <si>
    <t>HBMSM066</t>
  </si>
  <si>
    <t>DISPOSITIVO-DR-2 POLOS-30mA-25A</t>
  </si>
  <si>
    <t>DISPOSITIVO-DR-2 POLOS-30mA-40A</t>
  </si>
  <si>
    <t xml:space="preserve">HBMSM067 </t>
  </si>
  <si>
    <t>DISPOSITIVO DPS-CLASSE II-275V-Icc=20-40kA</t>
  </si>
  <si>
    <t xml:space="preserve">HBMSM065 </t>
  </si>
  <si>
    <t xml:space="preserve">HBMSM166 </t>
  </si>
  <si>
    <t>7.1.3.2.</t>
  </si>
  <si>
    <t>7.1.3.29.</t>
  </si>
  <si>
    <t>7.1.3.30.</t>
  </si>
  <si>
    <t>7.1.3.31.</t>
  </si>
  <si>
    <t>7.1.3.32.</t>
  </si>
  <si>
    <t>7.1.4.</t>
  </si>
  <si>
    <t>7.1.4.1.</t>
  </si>
  <si>
    <t>PONTOS DE ILUMINAÇÃO E TOMADAS</t>
  </si>
  <si>
    <t>TOTALPONTOS DE ILUMINAÇÃO E TOMADAS</t>
  </si>
  <si>
    <t xml:space="preserve">LUMINÁRIA LED 30W-QUADRADA (625x625mm)-EMBUTIR-CORPO
AÇO- PERFIL ALUMÍNIO EXTRUDADO-BRANCA-DIFUSOR RECUADO TRANLÚCIDO- EFICÁCIA LUMINOSA 118lm/w-TEMPERATURA COR
</t>
  </si>
  <si>
    <t xml:space="preserve">HBMSM068 </t>
  </si>
  <si>
    <t xml:space="preserve">LUMINÁRIA LED 30W-QUADRADA (625x625mm)-APARENTE- CORPO
AÇO-PERFIL ALUMÍNIO EXTRUDADO-BRANCA-DIFUSOR RECUADO TRANLÚCIDO-
EFICÁCIA LUMINOSA 118lm/w-TEMPERATURA COR 4000K-IRC&gt;80-DRIVER
</t>
  </si>
  <si>
    <t xml:space="preserve">HBMSM069 </t>
  </si>
  <si>
    <t xml:space="preserve">LUMINÁRIA LED 36,5W-REDONDA (DIÂMETRO 190mm)-EMBUTIR-
CORPO ALUMÍNIO INJETADO-BRANCA-DIFUSOR EM ACRÍLICO RECUADO
TRANSLÚCIDO EFICÁCIA LUMINOSA 108lm/w-TEMPERATURA COR
4000K-IRC&gt;80-DRIVER
</t>
  </si>
  <si>
    <t xml:space="preserve">HBMSM073 </t>
  </si>
  <si>
    <t xml:space="preserve">LUMINÁRIA LED 19W-RETANGULAR (190x590x90mm)-APARENTE-
CORPO AÇO-PERFIL ALUMÍNIO EXTRUDADO-BRANCA-DIFUSOR RECUADO
TRANLÚCIDO- EFICÁCIA LUMINOSA 93lm/w-TEMPERATURA COR
4000K-IRC&gt;80-DRIVER
</t>
  </si>
  <si>
    <t xml:space="preserve">HBMSM074 </t>
  </si>
  <si>
    <t xml:space="preserve">LUMINÁRIA LED 19W-REDONDA (DIÂMETRO 190mm)-EMBUTIR-
CORPO ALUMÍNIO INJETADO-BRANCA-DIFUSOR EM ACRÍLICO RECUADO
TRANSLÚCIDO EFICÁCIA LUMINOSA 113lm/w-TEMPERATURA COR
4000K-IRC&gt;80-DRIVER
</t>
  </si>
  <si>
    <t xml:space="preserve">HBMSM075 </t>
  </si>
  <si>
    <t>HBMSM077</t>
  </si>
  <si>
    <t xml:space="preserve">LUMINÁRIA LED 6W-QUADRADA-EMBUTIR-CORPO ALUMÍNIO
INJETADO- BRANCA-DIFUSOR EM ACRÍLICO RECUADO TRANSLÚCIDO
</t>
  </si>
  <si>
    <t xml:space="preserve">HBMSM031 </t>
  </si>
  <si>
    <t xml:space="preserve">CABO COBRE UNIPOLAR 750V-4mm² BASE POLIOLEFÍNICA NÃO
HALOGENADA-TIPO AFUMEX GREENP/CIRC. TERMINAIS. FORNECIMENTO E
INSTALAÇÃO.
</t>
  </si>
  <si>
    <t xml:space="preserve">HBMSM030 </t>
  </si>
  <si>
    <t xml:space="preserve">CABO COBRE UNIPOLAR 750V-2,5mm² BASE POLIOLEFÍNICA NÃO
HALOGENADA-TIPO AFUMEX GREENP/CIRC. TERMINAIS. FORNECIMENTO E INSTALAÇÃO.
</t>
  </si>
  <si>
    <t xml:space="preserve">CAIXA RETANGULAR 4" X 2" MÉDIA (1,30 M DO PISO), PVC, INSTALADA EM
PAREDE - FORNECIMENTO E INSTALAÇÃO. AF_12/2015
</t>
  </si>
  <si>
    <t xml:space="preserve">INTERRUPTOR SIMPLES (1 MÓDULO), 10A/250V, INCLUINDO SUPORTE E
PLACA - FORNE CIMENTO E INSTALAÇÃO. AF_12/2015
</t>
  </si>
  <si>
    <t xml:space="preserve">INTERRUPTOR SIMPLES (2 MÓDULOS), 10A/250V, INCLUINDO SUPORTE E
PLACA - FORN ECIMENTO E INSTALAÇÃO. AF_12/2015
</t>
  </si>
  <si>
    <t xml:space="preserve">INTERRUPTOR SIMPLES (3 MÓDULOS), 10A/250V, INCLUINDO SUPORTE E PLACA - FORN ECIMENTO E INSTALAÇÃO. AF_12/2015
</t>
  </si>
  <si>
    <t xml:space="preserve">INTERRUPTOR SIMPLES (1 MÓDULO) COM INTERRUPTOR PARALELO (1
MÓDULO), 10A/250 V, INCLUINDO SUPORTE E PLACA - FORNECIMENTO E
INSTALAÇÃO. AF_12/2015
</t>
  </si>
  <si>
    <t xml:space="preserve">TOMADA MÉDIA DE EMBUTIR (1 MÓDULO), 2P+T 20 A, INCLUINDO
SUPORTE E PLACA -F ORNECIMENTO E INSTALAÇÃO. AF_12/2015
</t>
  </si>
  <si>
    <t xml:space="preserve">TOMADA ALTA DE EMBUTIR (1 MÓDULO), 2P+T 20 A, INCLUINDO SUPORTE
E PLACA - FORNECIMENTO E INSTALAÇÃO. AF_12/2015
</t>
  </si>
  <si>
    <t>CONECTOR PORCELANA 40A-CHUVEIRO</t>
  </si>
  <si>
    <t xml:space="preserve">HBMSM083 </t>
  </si>
  <si>
    <t xml:space="preserve">DIMMER ROTATIVO (1 MÓDULO), 220V/600W, INCLUINDO SUPORTE E
PLACA - FORNECIM ENTO E INSTALAÇÃO. AF_09/2017
</t>
  </si>
  <si>
    <t>CAIXA DE PASSAGEM PVC 4X4" - FORNECIMENTO E INSTALACAO</t>
  </si>
  <si>
    <t xml:space="preserve">HBMSM084 </t>
  </si>
  <si>
    <t xml:space="preserve">HBMSM085 </t>
  </si>
  <si>
    <t xml:space="preserve">TOMADA (3) ELÉTRICA-COMPLETA-C/CAIXA P/CANALETA. FORNECIMENTO E INSTALAÇÃO
</t>
  </si>
  <si>
    <t>ACESSÓRIO FIXAÇÃO ELETROCALHA-100mm-SUPORTE BALANÇO</t>
  </si>
  <si>
    <t xml:space="preserve">HBMSM119 </t>
  </si>
  <si>
    <t xml:space="preserve">HBMSM121 </t>
  </si>
  <si>
    <t xml:space="preserve">HBMSM125 </t>
  </si>
  <si>
    <t xml:space="preserve">HBMSM132 </t>
  </si>
  <si>
    <t>CAIXA DE PASSAGEM PARA PERFILADO</t>
  </si>
  <si>
    <t xml:space="preserve">HBMSM135 </t>
  </si>
  <si>
    <t xml:space="preserve">SUPORTE LONGO/NORMAL P/FIXAÇÃO PERFILADO NA ESTRUTURA
PARTE SUPERIOR (LAJE/PAREDE/ESTRUTURA TELHADO)
</t>
  </si>
  <si>
    <t xml:space="preserve">HBMSM134 </t>
  </si>
  <si>
    <t xml:space="preserve">ELETRODUTO RÍGIDO ROSCÁVEL, PVC, DN 25 MM (3/4"), PARA CIRCUITOS
TERMINAIS, INSTALADO EM PAREDE - FORNECIMENTO E INSTALAÇÃO.
AF_12/2015
</t>
  </si>
  <si>
    <t xml:space="preserve">CURVA 90 GRAUS PARA ELETRODUTO, PVC, ROSCÁVEL, DN 25 MM (3/4"),
PARA CIRCUI TOS TERMINAIS, INSTALADA EM PAREDE - FORNECIMENTO E
INSTALAÇÃO. AF_12/2015
</t>
  </si>
  <si>
    <t xml:space="preserve">ELETRODUTO RÍGIDO ROSCÁVEL, PVC, DN 32 MM (1"), PARA CIRCUITOS
TERMINAIS, I NSTALADO EM PAREDE - FORNECIMENTO E INSTALAÇÃO.
AF_12/2015
</t>
  </si>
  <si>
    <t xml:space="preserve">ELETRODUTO RÍGIDO ROSCÁVEL, PVC, DN 60 MM (2") - FORNECIMENTO E
INSTALAÇÃO. AF_12/2015
</t>
  </si>
  <si>
    <t xml:space="preserve">CURVA 90 GRAUS PARA ELETRODUTO, PVC, ROSCÁVEL, DN 60 MM (2") -
FORNECIMENTO E INSTALAÇÃO. AF_12/2015
</t>
  </si>
  <si>
    <t>5.</t>
  </si>
  <si>
    <t>5.1.</t>
  </si>
  <si>
    <t>5.1.1.</t>
  </si>
  <si>
    <t>5.1.1.1.</t>
  </si>
  <si>
    <t>IMAGENOLOGIA - ENDOSCOPIA DIGESTIVA E RESPIRATÓRIA</t>
  </si>
  <si>
    <t>TOTAL IMAGENOLOGIA - ENDOSCOPIA DIGESTIVA E RESPIRATÓRIA</t>
  </si>
  <si>
    <t>5.1.2.</t>
  </si>
  <si>
    <t>5.1.2.1.</t>
  </si>
  <si>
    <t>5.1.2.1.1.</t>
  </si>
  <si>
    <t>5.1.2.2.</t>
  </si>
  <si>
    <t>5.1.2.2.1.</t>
  </si>
  <si>
    <t>5.1.3.</t>
  </si>
  <si>
    <t>5.1.3.1.</t>
  </si>
  <si>
    <t>5.1.4.</t>
  </si>
  <si>
    <t>5.1.4.1.</t>
  </si>
  <si>
    <t>5.1.4.1.1.</t>
  </si>
  <si>
    <t>5.2.</t>
  </si>
  <si>
    <t>5.2.1.</t>
  </si>
  <si>
    <t>5.2.1.1.</t>
  </si>
  <si>
    <t>5.2.7.</t>
  </si>
  <si>
    <t>5.2.7.1.</t>
  </si>
  <si>
    <t>5.2.7.1.1.</t>
  </si>
  <si>
    <t>5.2.6.</t>
  </si>
  <si>
    <t>5.2.6.1.</t>
  </si>
  <si>
    <t>5.2.5.</t>
  </si>
  <si>
    <t>5.2.5.1.</t>
  </si>
  <si>
    <t>5.2.5.1.1.</t>
  </si>
  <si>
    <t>5.2.5.2.</t>
  </si>
  <si>
    <t>5.2.5.2.1.</t>
  </si>
  <si>
    <t>PINTURA EXTERNAS</t>
  </si>
  <si>
    <t>TOTAL PINTURA EXTERNAS</t>
  </si>
  <si>
    <t>5.2.3.</t>
  </si>
  <si>
    <t>5.2.3.1.</t>
  </si>
  <si>
    <t>TOTAL FORROS</t>
  </si>
  <si>
    <t>5.2.4.</t>
  </si>
  <si>
    <t>5.2.4.1.</t>
  </si>
  <si>
    <t>5.2.4.1.1.</t>
  </si>
  <si>
    <t>5.2.4.5.1.</t>
  </si>
  <si>
    <t>5.2.4.4.</t>
  </si>
  <si>
    <t>5.2.4.3.</t>
  </si>
  <si>
    <t>5.2.4.3.1.</t>
  </si>
  <si>
    <t>5.2.4.2.</t>
  </si>
  <si>
    <t>5.2.4.2.1.</t>
  </si>
  <si>
    <t>5.3.</t>
  </si>
  <si>
    <t>5.3.1.</t>
  </si>
  <si>
    <t>5.3.1.1.</t>
  </si>
  <si>
    <t>5.3.4.</t>
  </si>
  <si>
    <t>5.3.4.1.</t>
  </si>
  <si>
    <t>5.3.4.1.1.</t>
  </si>
  <si>
    <t>TOTALTUBULAÇÕES E CONEXÕES</t>
  </si>
  <si>
    <t>5.3.4.2.</t>
  </si>
  <si>
    <t>5.3.4.2.1.</t>
  </si>
  <si>
    <t>5.3.2.</t>
  </si>
  <si>
    <t>5.3.2.1.</t>
  </si>
  <si>
    <t>5.3.3;</t>
  </si>
  <si>
    <t>5.3.3;1.</t>
  </si>
  <si>
    <t>5.3.3;1.1.</t>
  </si>
  <si>
    <t>5.3.3;2.</t>
  </si>
  <si>
    <t>5.3.3;2.1.</t>
  </si>
  <si>
    <t>4.1.1.6.</t>
  </si>
  <si>
    <t xml:space="preserve"> ESCAVAÇÃO MANUAL PARA BLOCO DE COROAMENTO OU SAPATA
(INCLUINDO ESCAVAÇÃO PA RA COLOCAÇÃO DE FÔRMAS). AF_06/2017
</t>
  </si>
  <si>
    <t xml:space="preserve">ARMAÇÃO DE BLOCO, VIGA BALDRAME E SAPATA UTILIZANDO AÇO CA-60
DE 5 MM - MON TAGEM. AF_06/2017
</t>
  </si>
  <si>
    <t xml:space="preserve">FABRICAÇÃO, MONTAGEM E DESMONTAGEM DE FÔRMA PARA VIGA
BALDRAME, EM CHAPA DE MADEIRA COMPENSADA RESINADA, E=17 MM, 2
UTILIZAÇÕES. AF_06/2017
</t>
  </si>
  <si>
    <t>5.1.1.2.</t>
  </si>
  <si>
    <t>5.1.2.1.2.</t>
  </si>
  <si>
    <t>5.1.2.1.3.</t>
  </si>
  <si>
    <t>5.1.2.1.4.</t>
  </si>
  <si>
    <t>5.1.2.1.5.</t>
  </si>
  <si>
    <t>5.1.2.1.6.</t>
  </si>
  <si>
    <t>5.1.2.2.2.</t>
  </si>
  <si>
    <t>5.1.2.2.3.</t>
  </si>
  <si>
    <t>5.1.2.2.4.</t>
  </si>
  <si>
    <t>5.1.2.2.5.</t>
  </si>
  <si>
    <t>5.1.3.2.</t>
  </si>
  <si>
    <t>5.1.3.3.</t>
  </si>
  <si>
    <t>5.1.3.4.</t>
  </si>
  <si>
    <t>5.1.4.1.2.</t>
  </si>
  <si>
    <t>5.1.4.1.3.</t>
  </si>
  <si>
    <t>(COMPOSIÇÃO REPRESENTATIVA) DO SERVIÇO DE CONTRAPISO EM
ARGAMASSA TRAÇO 1:4 (CIM E AREIA), BETONEIRA 400 L, E = 4 CM ÁREAS
SECAS E  MOLHADAS SOBRE LAJE , E = 3 CM ÁRE AS MOLHADAS SOBRE
IMPERMEABILIZAÇÃO, CASA E EDIFICAÇÃO PÚBLICA PADRÃO. AF_11/20</t>
  </si>
  <si>
    <t xml:space="preserve">REVESTIMENTO CERÂMICO PARA PISO COM PLACAS TIPO PORCELANATO
DE DIMENSÕES 60 X60 CM APLICADA EM AMBIENTES DE ÁREA ENTRE 5 M² E 10 M². AF_06/2014
</t>
  </si>
  <si>
    <t xml:space="preserve">PISO CIMENTADO, TRAÇO 1:3 (CIMENTO E AREIA), ACABAMENTO LISO,
ESPESSURA 2,0 CM, PREPARO MECÂNICO DA ARGAMASSA. AF_09/2020
</t>
  </si>
  <si>
    <t>5.2.1.2.</t>
  </si>
  <si>
    <t>5.2.1.3.</t>
  </si>
  <si>
    <t>5.2.1.4.</t>
  </si>
  <si>
    <t>5.2.1.5.</t>
  </si>
  <si>
    <t>5.2.1.6.</t>
  </si>
  <si>
    <t>5.2.1.7.</t>
  </si>
  <si>
    <t>5.2.1.8.</t>
  </si>
  <si>
    <t>5.2.1.9.</t>
  </si>
  <si>
    <t>5.2.2.</t>
  </si>
  <si>
    <t>5.2.2.1.</t>
  </si>
  <si>
    <t xml:space="preserve">PAREDE COM PLACAS DE GESSO ACARTONADO (DRYWALL), PARA USO
INTERNO, COM DUAS FACES SIMPLES E ESTRUTURA METÁLICA COM GUIAS
SIMPLES, COM VÃOS AF_06/2017_P
</t>
  </si>
  <si>
    <t>5.2.2.2.</t>
  </si>
  <si>
    <t>5.2.2.3.</t>
  </si>
  <si>
    <t xml:space="preserve">EMBOÇO OU MASSA ÚNICA EM ARGAMASSA TRAÇO 1:2:8, PREPARO
MECÂNICO COM BETONE IRA 400 L, APLICADA MANUALMENTE EM PANOS DE
FACHADA COM PRESENÇA DE VÃOS, ESPESSURA DE 25M M. AF_06/2014
</t>
  </si>
  <si>
    <t xml:space="preserve">EMBOÇO OU MASSA ÚNICA EM ARGAMASSA TRAÇO 1:2:8, PREPARO
MECÂNICO COM BETONE IRA 400 L, APLICADA MANUALMENTE EM PANOS DE FACHADA COM PRESENÇA DE VÃOS, ESPESSURA DE 25M M. AF_06/2014
</t>
  </si>
  <si>
    <t>5.2.4.1.2.</t>
  </si>
  <si>
    <t>5.2.4.1.3.</t>
  </si>
  <si>
    <t>5.2.4.2.2.</t>
  </si>
  <si>
    <t>5.2.4.2.3.</t>
  </si>
  <si>
    <t>5.2.4.3.2.</t>
  </si>
  <si>
    <t>5.2.4.3.3.</t>
  </si>
  <si>
    <t>APLICAÇÃO MANUAL DE PINTURA COM TINTA LÁTEX ACRÍLICA EM PAREDES, DUAS DEMÃO S. AF_06/2014</t>
  </si>
  <si>
    <t>5.2.5.1.2.</t>
  </si>
  <si>
    <t>5.2.5.1.3.</t>
  </si>
  <si>
    <t>5.2.5.1.4.</t>
  </si>
  <si>
    <t>5.2.5.1.5.</t>
  </si>
  <si>
    <t>5.2.5.1.6.</t>
  </si>
  <si>
    <t>5.2.5.2.2.</t>
  </si>
  <si>
    <t>5.2.5.2.3.</t>
  </si>
  <si>
    <t xml:space="preserve">KIT DE PORTA-PRONTA DE MADEIRA EM ACABAMENTO MELAMÍNICO
BRANCO, FOLHA PESAD A OU SUPERPESADA, E BATENTE METÁLICO,
90X210CM, FIXAÇÃO COM ARGAMASSA - FORNECIMENTO E INS TALAÇÃO.
AF_12/2019
</t>
  </si>
  <si>
    <t xml:space="preserve">KIT DE PORTA-PRONTA DE MADEIRA EM ACABAMENTO MELAMÍNICO
BRANCO, FOLHA PESAD A OU SUPERPESADA, E BATENTE METÁLICO,
80X210CM, FIXAÇÃO COM ARGAMASSA - FORNECIMENTO E INS TALAÇÃO.
AF_12/2019
</t>
  </si>
  <si>
    <t>5.2.6.2.</t>
  </si>
  <si>
    <t>5.2.6.3.</t>
  </si>
  <si>
    <t>5.2.6.4.</t>
  </si>
  <si>
    <t>5.2.6.5.</t>
  </si>
  <si>
    <t>5.2.6.6.</t>
  </si>
  <si>
    <t>5.2.6.7.</t>
  </si>
  <si>
    <t xml:space="preserve">LAVATÓRIO LOUÇA BRANCA SUSPENSO, 29,5 X 39CM OU EQUIVALENTE,
PADRÃO POPULAR , INCLUSO SIFÃO FLEXÍVEL EM PVC, VÁLVULA E ENGATE
FLEXÍVEL 30CM EM PLÁSTICO E TORNEIRA CRO MADA DE MESA, PADRÃO
POPULAR - FORNECIMENTO E INSTALAÇÃO. AF_01/2020
</t>
  </si>
  <si>
    <t xml:space="preserve">VASO SANITÁRIO SIFONADO COM CAIXA ACOPLADA LOUÇA BRANCA -
PADRÃO MÉDIO, INC LUSO ENGATE FLEXÍVEL EM METAL CROMADO, 1/2  X 40CM - FORNECIMENTO E INSTALAÇÃO. AF_01/2020
</t>
  </si>
  <si>
    <t xml:space="preserve">ASSENTO SANITÁRIO CONVENCIONAL - FORNECIMENTO E INSTALACAO.
AF_01/2020
</t>
  </si>
  <si>
    <t xml:space="preserve">VÁLVULA EM PLÁSTICO CROMADO TIPO AMERICANA 3.1/2” X 1.1/2” SEM
ADAPTADOR PA RA PIA - FORNECIMENTO E INSTALAÇÃO. AF_01/2020
</t>
  </si>
  <si>
    <t xml:space="preserve">TORNEIRA CROMADA TUBO MÓVEL, DE PAREDE, 1/2” OU 3/4”, PARA PIA
DE COZINHA, PADRÃO MÉDIO - FORNECIMENTO E INSTALAÇÃO. AF_01/2020
</t>
  </si>
  <si>
    <t xml:space="preserve">TANQUE DE LOUÇA BRANCA SUSPENSO, 18L OU EQUIVALENTE, INCLUSO
SIFÃO TIPO GAR RAFA EM METAL CROMADO, VÁLVULA METÁLICA E TORNEIRA DE METAL CROMADO PADRÃO MÉDIO - FORNECI MENTO E INSTALAÇÃO.AF_01/2020
</t>
  </si>
  <si>
    <t xml:space="preserve">PAPELEIRA DE PAREDE EM METAL CROMADO SEM TAMPA, INCLUSO
FIXAÇÃO. AF_10/2016
</t>
  </si>
  <si>
    <t xml:space="preserve">(COMPOSIÇÃO REPRESENTATIVA) DO SERVIÇO DE INSTALAÇÃO DE
TUBOS DE PVC, SOLDÁ VEL, ÁGUA FRIA, DN 25 MM (INSTALADO EM RAMAL,
SUB-RAMAL, RAMAL DE DISTRIBUIÇÃO OU PRUMADA) , INCLUSIVE CONEXÕES, CORTES E FIXAÇÕES, PARA PRÉDIOS. AF_10/2015
</t>
  </si>
  <si>
    <t>5.3.2.2.</t>
  </si>
  <si>
    <t>5.3.2.3.</t>
  </si>
  <si>
    <t>5.3.2.4.</t>
  </si>
  <si>
    <t>5.3.1.2.</t>
  </si>
  <si>
    <t>5.3.1.3.</t>
  </si>
  <si>
    <t>5.3.1.4.</t>
  </si>
  <si>
    <t>5.3.1.5.</t>
  </si>
  <si>
    <t>5.3.1.7.</t>
  </si>
  <si>
    <t>5.3.1.8.</t>
  </si>
  <si>
    <t>5.3.1.9.</t>
  </si>
  <si>
    <t>5.3.1.10.</t>
  </si>
  <si>
    <t>5.3.3;1.2.</t>
  </si>
  <si>
    <t>5.3.3;1.3.</t>
  </si>
  <si>
    <t>5.3.3;2.2.</t>
  </si>
  <si>
    <t>(COMPOSIÇÃO REPRESENTATIVA) DO SERVIÇO DE INST. TUBO PVC,
SÉRIE N, ESGOTO P REDIAL, DN 75 MM, (INST. EM RAMAL DE DESCARGA, RAMAL DE ESG. SANITÁRIO, PRUMADA DE ESG. SA NITÁRIO OU VENTILAÇÃO), INCL. CONEXÕES, CORTES E FIXAÇÕES, P/ PRÉDIOS. AF_10/20</t>
  </si>
  <si>
    <t>(COMPOSIÇÃO REPRESENTATIVA) DO SERVIÇO DE INST. TUBO PVC,
SÉRIE N, ESGOTO P REDIAL, 100 MM (INST. RAMAL DESCARGA, RAMAL DE ESG. SANIT., PRUMADA ESG. SANIT., VENTILAÇÃ O OU SUB-COLETOR AÉREO), INCL. CONEXÕES E CORTES, FIXAÇÕES, P/ PRÉDIOS. AF_10/2</t>
  </si>
  <si>
    <t>5.3.4.2.2.</t>
  </si>
  <si>
    <t>5.3.4.1.2.</t>
  </si>
  <si>
    <t>5.3.4.1.3.</t>
  </si>
  <si>
    <t>5.3.4.1.4.</t>
  </si>
  <si>
    <t>6.</t>
  </si>
  <si>
    <t>6.1.</t>
  </si>
  <si>
    <t>6.1.1.</t>
  </si>
  <si>
    <t>6.1.1.1.</t>
  </si>
  <si>
    <t>INTERNAÇÃO GERAL - ENFERMARIA E QUARTOS EQUIPE DE SAÚDE</t>
  </si>
  <si>
    <t>6.1.2.</t>
  </si>
  <si>
    <t>6.1.2.1.</t>
  </si>
  <si>
    <t>6.1.2.1.1.</t>
  </si>
  <si>
    <t>VIGAS DE ENTREPISO (2º PAVIMENTO)</t>
  </si>
  <si>
    <t>TOTAL VIGAS DE ENTREPISO (2º PAVIMENTO)</t>
  </si>
  <si>
    <t>6.1.2.2.</t>
  </si>
  <si>
    <t>6.1.2.2.1.</t>
  </si>
  <si>
    <t>6.1.2.3.</t>
  </si>
  <si>
    <t>6.1.2.3.1.</t>
  </si>
  <si>
    <t>6.1.3.</t>
  </si>
  <si>
    <t>6.1.3.1.</t>
  </si>
  <si>
    <t>6.1.4.</t>
  </si>
  <si>
    <t>6.1.4.1.</t>
  </si>
  <si>
    <t>6.1.4.1.1.</t>
  </si>
  <si>
    <t>LAJE DE ENTREPISO (2º PAVIMENTO)</t>
  </si>
  <si>
    <t>TOTAL LAJE DE ENTREPISO (2º PAVIMENTO)</t>
  </si>
  <si>
    <t>6.1.4.2.</t>
  </si>
  <si>
    <t>6.1.4.2.1.</t>
  </si>
  <si>
    <t>LAJE DE COBERTURA</t>
  </si>
  <si>
    <t>TOTAL LAJE DE COBERTURA</t>
  </si>
  <si>
    <t>TOTAL LIMPEZA PERMANENTE DA OBRA</t>
  </si>
  <si>
    <t xml:space="preserve"> ARMAÇÃO DE BLOCO, VIGA BALDRAME OU SAPATA UTILIZANDO AÇO
CA-50 DE 12,5 MM - MONTAGEM. AF_06/2017
</t>
  </si>
  <si>
    <t>6.1.1.2.</t>
  </si>
  <si>
    <t>6.1.2.1.2.</t>
  </si>
  <si>
    <t>6.1.2.1.3.</t>
  </si>
  <si>
    <t>6.1.2.1.4.</t>
  </si>
  <si>
    <t>6.1.2.1.5.</t>
  </si>
  <si>
    <t>6.1.2.1.6.</t>
  </si>
  <si>
    <t>6.1.2.2.2.</t>
  </si>
  <si>
    <t>6.1.2.2.3.</t>
  </si>
  <si>
    <t>6.1.2.2.4.</t>
  </si>
  <si>
    <t>6.1.2.2.5.</t>
  </si>
  <si>
    <t>6.1.2.2.6.</t>
  </si>
  <si>
    <t>6.1.2.3.2.</t>
  </si>
  <si>
    <t>6.1.2.3.3.</t>
  </si>
  <si>
    <t>6.1.2.3.4.</t>
  </si>
  <si>
    <t>6.1.2.3.5.</t>
  </si>
  <si>
    <t>6.1.2.3.6.</t>
  </si>
  <si>
    <t>6.1.3.2.</t>
  </si>
  <si>
    <t>6.1.3.3.</t>
  </si>
  <si>
    <t>6.1.3.4.</t>
  </si>
  <si>
    <t xml:space="preserve"> CONCRETO USINADO BOMBEADO FCK=30MPA, INCLUSIVE
LANCAMENTO E ADENSAMENTO
</t>
  </si>
  <si>
    <t>74138/4</t>
  </si>
  <si>
    <t>6.1.4.1.2.</t>
  </si>
  <si>
    <t>6.1.4.1.3.</t>
  </si>
  <si>
    <t>6.1.4.2.2.</t>
  </si>
  <si>
    <t>6.1.4.2.3.</t>
  </si>
  <si>
    <t>6.2.</t>
  </si>
  <si>
    <t>6.2.1.</t>
  </si>
  <si>
    <t>6.2.1.1.</t>
  </si>
  <si>
    <t>6.2.2.</t>
  </si>
  <si>
    <t>6.2.2.1.</t>
  </si>
  <si>
    <t>6.2.3.</t>
  </si>
  <si>
    <t>6.2.3.1.</t>
  </si>
  <si>
    <t>6.2.4.</t>
  </si>
  <si>
    <t>6.2.4.1.</t>
  </si>
  <si>
    <t>6.2.4.1.1.</t>
  </si>
  <si>
    <t>6.2.4.2.</t>
  </si>
  <si>
    <t>6.2.4.2.1.</t>
  </si>
  <si>
    <t>6.2.4.3.</t>
  </si>
  <si>
    <t>6.2.4.3.1.</t>
  </si>
  <si>
    <t>REVESTIMENTO ARGAMASSA-LAJE FORRO ESCADA</t>
  </si>
  <si>
    <t>TOTAL REVESTIMENTO ARGAMASSA-LAJE FORRO ESCADA</t>
  </si>
  <si>
    <t>6.2.4.4.</t>
  </si>
  <si>
    <t>6.2.4.4.1.</t>
  </si>
  <si>
    <t>6.2.4.5.</t>
  </si>
  <si>
    <t>6.2.4.5.1.</t>
  </si>
  <si>
    <t>6.2.5.</t>
  </si>
  <si>
    <t>6.2.5.1.</t>
  </si>
  <si>
    <t>6.2.5.1.1.</t>
  </si>
  <si>
    <t>6.2.5.2.</t>
  </si>
  <si>
    <t>6.2.5.2.1.</t>
  </si>
  <si>
    <t>6.2.6.</t>
  </si>
  <si>
    <t>6.2.6.1.</t>
  </si>
  <si>
    <t>6.2.7.</t>
  </si>
  <si>
    <t>6.2.7.1.</t>
  </si>
  <si>
    <t>6.2.7.2.</t>
  </si>
  <si>
    <t>6.2.7.1.1.</t>
  </si>
  <si>
    <t>6.2.7.2.1.</t>
  </si>
  <si>
    <t>CORRIMÃO/GUARDA-CORPO DA ESCADA</t>
  </si>
  <si>
    <t>TOTAL CORRIMÃO/GUARDA-CORPO DA ESCADA</t>
  </si>
  <si>
    <t>SERVIÇOS DE SERRALHERIA E MARCENARIA</t>
  </si>
  <si>
    <t>TOTAL SERVIÇOS DE SERRALHERIA E MARCENARIA</t>
  </si>
  <si>
    <t>6.3.</t>
  </si>
  <si>
    <t>6.3.1.</t>
  </si>
  <si>
    <t>6.3.1.1.</t>
  </si>
  <si>
    <t>6.3.3.</t>
  </si>
  <si>
    <t>6.3.2.</t>
  </si>
  <si>
    <t>6.3.2.1.</t>
  </si>
  <si>
    <t>6.3.3.1.</t>
  </si>
  <si>
    <t>6.3.3.1.1.</t>
  </si>
  <si>
    <t>6.3.3.2.</t>
  </si>
  <si>
    <t>6.3.3.2.1.</t>
  </si>
  <si>
    <t>6.3.4.</t>
  </si>
  <si>
    <t>6.3.4.1.</t>
  </si>
  <si>
    <t>6.3.4.1.1.</t>
  </si>
  <si>
    <t>6.3.4.2.</t>
  </si>
  <si>
    <t>6.3.4.2.1.</t>
  </si>
  <si>
    <t xml:space="preserve">LAVATÓRIO LOUÇA BRANCA SUSPENSO, 29,5 X 39CM OU EQUIVALENTE,
PADRÃO POPULAR , INCLUSO SIFÃO FLEXÍVEL EM PVC, VÁLVULA E ENGATE
FLEXÍVEL 30CM EM PLÁSTICO E TORNEIRA CRO MADA DE MESA, PADRÃO POPULAR - FORNECIMENTO E INSTALAÇÃO. AF_01/2020
</t>
  </si>
  <si>
    <t xml:space="preserve">BARRA DE APOIO LATERAL ARTICULADA, COM TRAVA, EM ACO INOX
POLIDO, FIXADA NA PAREDE - FORNECIMENTO E INSTALAÇÃO. AF_01/2020
</t>
  </si>
  <si>
    <t xml:space="preserve"> BARRA DE APOIO RETA, EM ACO INOX POLIDO, COMPRIMENTO 80 CM,  
FIXADA NA PARE DE - FORNECIMENTO E INSTALAÇÃO. AF_01/2020
</t>
  </si>
  <si>
    <t xml:space="preserve">SIFÃO DO TIPO GARRAFA EM METAL CROMADO 1 X 1.1/2” - FORNECIMENTO E INSTALAÇ ÃO. AF_01/2020
</t>
  </si>
  <si>
    <t xml:space="preserve">TANQUE DE LOUÇA BRANCA SUSPENSO, 18L OU EQUIVALENTE, INCLUSO
SIFÃO TIPO GAR RAFA EM METAL CROMADO, VÁLVULA METÁLICA E TORNEIRA DE METAL CROMADO PADRÃO MÉDIO - FORNECI MENTO E INSTALAÇÃO. AF_01/2020
</t>
  </si>
  <si>
    <t>6.3.1.2.</t>
  </si>
  <si>
    <t>6.3.1.3.</t>
  </si>
  <si>
    <t>6.3.1.4.</t>
  </si>
  <si>
    <t>6.3.1.5.</t>
  </si>
  <si>
    <t>6.3.1.6.</t>
  </si>
  <si>
    <t>6.3.1.7.</t>
  </si>
  <si>
    <t>6.3.1.11.</t>
  </si>
  <si>
    <t>6.3.1.12.</t>
  </si>
  <si>
    <t>6.3.1.13.</t>
  </si>
  <si>
    <t>6.3.1.15.</t>
  </si>
  <si>
    <t>6.3.1.17.</t>
  </si>
  <si>
    <t>6.3.1.18.</t>
  </si>
  <si>
    <t>6.3.1.19.</t>
  </si>
  <si>
    <t>6.3.1.20.</t>
  </si>
  <si>
    <t xml:space="preserve">SABONETEIRA PLASTICA TIPO DISPENSER PARA SABONETE LIQUIDO
COM RESERVATORIO8 00 A 1500 ML, INCLUSO FIXAÇÃO. AF_10/2016
</t>
  </si>
  <si>
    <t>6.3.2.2.</t>
  </si>
  <si>
    <t>6.3.2.3.</t>
  </si>
  <si>
    <t>6.3.2.4.</t>
  </si>
  <si>
    <t>6.3.3.1.2.</t>
  </si>
  <si>
    <t>6.3.3.1.3.</t>
  </si>
  <si>
    <t>6.3.3.1.4.</t>
  </si>
  <si>
    <t>6.3.3.2.2.</t>
  </si>
  <si>
    <t>6.3.3.2.3.</t>
  </si>
  <si>
    <t>6.3.4.1.2.</t>
  </si>
  <si>
    <t>6.3.4.1.3.</t>
  </si>
  <si>
    <t>6.3.4.1.4.</t>
  </si>
  <si>
    <t xml:space="preserve">RALO SIFONADO, PVC, DN 100 X 40 MM, JUNTA SOLDÁVEL, FORNECIDO E
INSTALADO E M RAMAL DE DESCARGA OU EM RAMAL DE ESGOTO SANITÁRIO. AF_12/2014
</t>
  </si>
  <si>
    <t>6.3.4.2.2.</t>
  </si>
  <si>
    <t>6.3.4.2.3.</t>
  </si>
  <si>
    <t xml:space="preserve">GUARDA-CORPO DE AÇO GALVANIZADO DE 1,10M DE ALTURA,
MONTANTES TUBULARES DE 1.1/4" ESPAÇADOS DE 1,20M, TRAVESSA
SUPERIOR DE 1.1/2", GRADIL FORMADO POR TUBOS HORIZONTA IS DE 1" E
VERTICAIS DE 3/4", FIXADO COM ADESIVO ESTRUTURAL EPOXI. AF_04/2019
</t>
  </si>
  <si>
    <t xml:space="preserve">PINTURA ESMALTE BRILHANTE (2 DEMAOS) SOBRE SUPERFICIE
METALICA, INCLUSIVE P ROTECAO COM ZARCAO (1 DEMAO)
</t>
  </si>
  <si>
    <t>6.2.7.2.2.</t>
  </si>
  <si>
    <t>6.2.6.2.</t>
  </si>
  <si>
    <t>6.2.6.3.</t>
  </si>
  <si>
    <t>6.2.6.4.</t>
  </si>
  <si>
    <t>6.2.6.5.</t>
  </si>
  <si>
    <t>6.2.6.6.</t>
  </si>
  <si>
    <t>6.2.6.7.</t>
  </si>
  <si>
    <t xml:space="preserve"> APLICAÇÃO E LIXAMENTO DE MASSA LÁTEX EM PAREDES, UMA DEMÃO.
AF_06/2014
</t>
  </si>
  <si>
    <t>6.2.5.1.2.</t>
  </si>
  <si>
    <t>6.2.5.1.3.</t>
  </si>
  <si>
    <t>6.2.5.1.4.</t>
  </si>
  <si>
    <t>6.2.5.1.5.</t>
  </si>
  <si>
    <t>6.2.5.1.6.</t>
  </si>
  <si>
    <t>6.2.5.2.2.</t>
  </si>
  <si>
    <t>6.2.5.2.3.</t>
  </si>
  <si>
    <t>6.2.2.2.</t>
  </si>
  <si>
    <t>6.2.2.3.</t>
  </si>
  <si>
    <t xml:space="preserve">HT017 </t>
  </si>
  <si>
    <t>6.2.1.2.</t>
  </si>
  <si>
    <t>6.2.1.3.</t>
  </si>
  <si>
    <t>6.2.1.4.</t>
  </si>
  <si>
    <t>6.2.1.5.</t>
  </si>
  <si>
    <t>6.2.1.6.</t>
  </si>
  <si>
    <t>6.2.1.7.</t>
  </si>
  <si>
    <t>6.2.1.8.</t>
  </si>
  <si>
    <t>6.2.1.9.</t>
  </si>
  <si>
    <t>6.2.1.10.</t>
  </si>
  <si>
    <t>6.2.1.11.</t>
  </si>
  <si>
    <t>6.2.4.1.2.</t>
  </si>
  <si>
    <t>6.2.4.1.3.</t>
  </si>
  <si>
    <t>6.2.4.2.2.</t>
  </si>
  <si>
    <t>6.2.4.2.3.</t>
  </si>
  <si>
    <t>6.2.4.3.2.</t>
  </si>
  <si>
    <t>6.2.4.3.3.</t>
  </si>
  <si>
    <t>SEM BDI</t>
  </si>
  <si>
    <t>7.1.4.2.</t>
  </si>
  <si>
    <t>7.1.4.3.</t>
  </si>
  <si>
    <t>7.1.4.4.</t>
  </si>
  <si>
    <t>7.1.4.5.</t>
  </si>
  <si>
    <t>7.1.4.6.</t>
  </si>
  <si>
    <t>7.1.4.7.</t>
  </si>
  <si>
    <t>7.1.4.8.</t>
  </si>
  <si>
    <t>7.1.4.9.</t>
  </si>
  <si>
    <t>7.1.4.10.</t>
  </si>
  <si>
    <t>7.1.4.11.</t>
  </si>
  <si>
    <t>7.1.4.12.</t>
  </si>
  <si>
    <t>7.1.4.13.</t>
  </si>
  <si>
    <t>7.1.4.14.</t>
  </si>
  <si>
    <t>7.1.4.15.</t>
  </si>
  <si>
    <t>7.1.4.16.</t>
  </si>
  <si>
    <t>7.1.4.17.</t>
  </si>
  <si>
    <t>7.1.4.18.</t>
  </si>
  <si>
    <t>7.1.4.19.</t>
  </si>
  <si>
    <t>7.1.4.20.</t>
  </si>
  <si>
    <t>7.1.4.21.</t>
  </si>
  <si>
    <t>7.1.4.22.</t>
  </si>
  <si>
    <t>7.1.4.23.</t>
  </si>
  <si>
    <t>7.1.4.24.</t>
  </si>
  <si>
    <t>7.1.4.25.</t>
  </si>
  <si>
    <t>7.1.4.26.</t>
  </si>
  <si>
    <t>7.1.4.27.</t>
  </si>
  <si>
    <t>7.1.4.28.</t>
  </si>
  <si>
    <t>7.1.4.29.</t>
  </si>
  <si>
    <t>7.1.4.30.</t>
  </si>
  <si>
    <t>7.1.4.32.</t>
  </si>
  <si>
    <t>7.1.4.33.</t>
  </si>
  <si>
    <t>7.1.4.34.</t>
  </si>
  <si>
    <t>7.1.4.35.</t>
  </si>
  <si>
    <t>7.1.4.36.</t>
  </si>
  <si>
    <t>7.1.4.37.</t>
  </si>
  <si>
    <t>7.1.4.38.</t>
  </si>
  <si>
    <t>7.1.4.40.</t>
  </si>
  <si>
    <t>7.1.4.41.</t>
  </si>
  <si>
    <t>7.1.4.42.</t>
  </si>
  <si>
    <t>7.1.4.43.</t>
  </si>
  <si>
    <t>7.1.4.44.</t>
  </si>
  <si>
    <t>7.1.4.45.</t>
  </si>
  <si>
    <t>7.1.4.46.</t>
  </si>
  <si>
    <t>7.1.4.47.</t>
  </si>
  <si>
    <t>7.1.4.48.</t>
  </si>
  <si>
    <t>7.1.4.49.</t>
  </si>
  <si>
    <t>7.1.4.50.</t>
  </si>
  <si>
    <t>7.1.4.51.</t>
  </si>
  <si>
    <t>7.1.4.52.</t>
  </si>
  <si>
    <t>Arq. Fernando Flores da Cunha Garcia</t>
  </si>
  <si>
    <t>ARQUITETO E URBANISTA CAU A6651-6</t>
  </si>
  <si>
    <t>7.683,48 m²</t>
  </si>
  <si>
    <t>R01</t>
  </si>
  <si>
    <t>PORTO ALEGRE, 17 DE AGOSTO DE 2022</t>
  </si>
  <si>
    <t>BLOCOS DE FUNDAÇÃO</t>
  </si>
  <si>
    <t>ESTACAS</t>
  </si>
  <si>
    <t>ESTACA PRÉ-MOLDADA DE CONCRETO, SEÇÃO QUADRADA, CAPACIDADE DE 25 TONELADAS,INCLUSO EMENDA (EXCLUSIVE MOBILIZAÇÃO E DESMOBILIZAÇÃO). AF_12/2019</t>
  </si>
  <si>
    <t>TOTAL ESTACAS</t>
  </si>
  <si>
    <t xml:space="preserve">M  </t>
  </si>
  <si>
    <t>ARRASAMENTO MECANICO DE ESTACA DE CONCRETO ARMADO, DIAMETROS DE ATÉ 40 CM.AF_11/2016</t>
  </si>
  <si>
    <t>FUNDAÇÕES</t>
  </si>
  <si>
    <t xml:space="preserve"> 3.1.1.1. </t>
  </si>
  <si>
    <t>3.1.1.1.1.</t>
  </si>
  <si>
    <t>3.1.1.1.2.</t>
  </si>
  <si>
    <t xml:space="preserve"> 3.1.1.2. </t>
  </si>
  <si>
    <t>3.1.1.2.1.</t>
  </si>
  <si>
    <t>3.1.1.2.2.</t>
  </si>
  <si>
    <t>3.1.1.2.3.</t>
  </si>
  <si>
    <t>3.1.1.2.4.</t>
  </si>
  <si>
    <t>3.1.1.2.6.</t>
  </si>
  <si>
    <t>TOTAL FUNDAÇÕES</t>
  </si>
  <si>
    <t>TOTAL BLOCOS DE FUNDAÇÃO</t>
  </si>
  <si>
    <t>FABRICAÇÃO DE FÔRMA PARA VIGAS, EM CHAPA DE MADEIRA COMPENSADA RESINADA, E= 17 MM. AF_12/2015</t>
  </si>
  <si>
    <t>3.1.2.2.1.</t>
  </si>
  <si>
    <t xml:space="preserve">ARMAÇÃO DE BLOCO, VIGA BALDRAME OU SAPATA UTILIZANDO AÇO CA-50 DE 12,5 MM -MONTAGEM. AF_06/2017
</t>
  </si>
  <si>
    <t xml:space="preserve">CONCRETO USINADO BOMBEADO FCK=30MPA, INCLUSIVE LANCAMENTO E ADENSAMENTO
</t>
  </si>
  <si>
    <t>CONCRETO USINADO BOMBEADO FCK=30MPA, INCLUSIVE LANCAMENTO E ADENSAMENTO</t>
  </si>
  <si>
    <t xml:space="preserve">ARMAÇÃO DE PILAR OU VIGA DE ESTRUTURA CONVENCIONAL DE CONCRETO ARMADO UTILIZANDO AÇO CA-50 DE 12,5 MM - MONTAGEM. AF_06/2022
</t>
  </si>
  <si>
    <t>PROTEÇÃO MECÂNICA DE SUPERFICIE HORIZONTAL COM ARGAMASSA DE CIMENTO E AREIA, TRAÇO 1:3, E=3CM. AF_06/2018</t>
  </si>
  <si>
    <t>4.1.1.7.</t>
  </si>
  <si>
    <t>4.1.1.8.</t>
  </si>
  <si>
    <t xml:space="preserve">CONCRETAGEM DE SAPATAS, FCK 30 MPA, COM USO DE BOMBA –
LANÇAMENTO, ADENSAMENTO E ACABAMENTO. AF_11/2016
</t>
  </si>
  <si>
    <t xml:space="preserve">ARMAÇÃO DE BLOCO, VIGA BALDRAME E SAPATA UTILIZANDO AÇO CA-60 DE 5,0 MM - MONTAGEM. AF_06/2017
</t>
  </si>
  <si>
    <t xml:space="preserve">ARMAÇÃO DE BLOCO, VIGA BALDRAME OU SAPATA UTILIZANDO AÇO CA-50 DE 8,0 MM - MONTAGEM. AF_06/2017
</t>
  </si>
  <si>
    <t xml:space="preserve">ARMAÇÃO DE BLOCO, VIGA BALDRAME OU SAPATA UTILIZANDO AÇO CA-50 DE 10,0 MM - MONTAGEM. AF_06/2017
</t>
  </si>
  <si>
    <t xml:space="preserve">ARMAÇÃO DE BLOCO, VIGA BALDRAME E SAPATA UTILIZANDO AÇO CA-60 DE 5,0 MM - MON TAGEM. AF_06/2017
</t>
  </si>
  <si>
    <t xml:space="preserve">ARMAÇÃO DE PILAR OU VIGA DE ESTRUTURA CONVENCIONAL DE CONCRETO ARMADO UTILIZANDO AÇO CA-60 DE 5,0 MM - MONTAGEM. AF_06/2022
</t>
  </si>
  <si>
    <t xml:space="preserve">ARMAÇÃO DE PILAR OU VIGA DE ESTRUTURA CONVENCIONAL DE CONCRETO ARMADO UTILIZANDO AÇO CA-50 DE 10,0 MM - MONTAGEM. AF_06/2022
</t>
  </si>
  <si>
    <t xml:space="preserve">CONCRETAGEM DE BLOCOS DE COROAMENTO E VIGAS BALDRAMES, FCK 30 MPA, COM USODE BOMBA – LANÇAMENTO, ADENSAMENTO E ACABAMENTO. AF_06/2017
</t>
  </si>
  <si>
    <t xml:space="preserve">ARMAÇÃO DE PILAR OU VIGA DE ESTRUTURA CONVENCIONAL DE CONCRETO ARMADO UTILIZANDO AÇO CA-50 DE 8,0 MM - MONTAGEM. AF_06/2022
</t>
  </si>
  <si>
    <t>3.1.1.2.5.</t>
  </si>
  <si>
    <t>4.1.1.3.</t>
  </si>
  <si>
    <t>3.1.4.1.2.</t>
  </si>
  <si>
    <t>3.1.4.1.3.</t>
  </si>
  <si>
    <t>ARMAÇÃO DE LAJE DE ESTRUTURA CONVENCIONAL DE CONCRETO ARMADO UTILIZANDO AÇOCA-60 DE 5,0 MM - MONTAGEM. AF_06/2022</t>
  </si>
  <si>
    <t>4.1.4.1.4.</t>
  </si>
  <si>
    <t>5.1.1.2.1.</t>
  </si>
  <si>
    <t>5.1.1.2.2.</t>
  </si>
  <si>
    <t>5.1.1.2.3.</t>
  </si>
  <si>
    <t>5.1.1.2.4.</t>
  </si>
  <si>
    <t>5.1.1.2.5.</t>
  </si>
  <si>
    <t>5.1.1.2.6.</t>
  </si>
  <si>
    <t>5.1.1.1.1.</t>
  </si>
  <si>
    <t>5.1.1.1.2.</t>
  </si>
  <si>
    <t>5.1.1.1.3.</t>
  </si>
  <si>
    <t>ESTACA PRÉ-MOLDADA DE CONCRETO SEÇÃO QUADRADA, CAPACIDADE DE 50 TONELADAS,INCLUSO EMENDA (EXCLUSIVE MOBILIZAÇÃO E DESMOBILIZAÇÃO). AF_12/2019</t>
  </si>
  <si>
    <t>4.1.4.1.5.</t>
  </si>
  <si>
    <t>FABRICAÇÃO DE FÔRMA PARA LAJES, EM CHAPA DE MADEIRA COMPENSADA RESINADA, E=17 MM. AF_12/2015</t>
  </si>
  <si>
    <t>LAJE FUNDO DO RESERVATÓRIO</t>
  </si>
  <si>
    <t>TOTAL LAJE FUNDO DO RESERVATÓRIO</t>
  </si>
  <si>
    <t>5.1.4.2.</t>
  </si>
  <si>
    <t>5.1.4.2.1.</t>
  </si>
  <si>
    <t>5.1.4.2.2.</t>
  </si>
  <si>
    <t>5.1.4.2.3.</t>
  </si>
  <si>
    <t>5.1.4.2.4.</t>
  </si>
  <si>
    <t xml:space="preserve">ARMAÇÃO DE LAJE DE ESTRUTURA CONVENCIONAL DE CONCRETO ARMADO UTILIZANDO AÇOCA-60 DE 5,0 MM - MONTAGEM. AF_06/2022
</t>
  </si>
  <si>
    <t xml:space="preserve">ARMAÇÃO DE LAJE DE ESTRUTURA CONVENCIONAL DE CONCRETO ARMADO UTILIZANDO AÇOCA-50 DE 10,0 MM - MONTAGEM. AF_06/2022
</t>
  </si>
  <si>
    <t xml:space="preserve">FABRICAÇÃO DE FÔRMA PARA LAJES, EM CHAPA DE MADEIRA COMPENSADA RESINADA, E=17 MM. AF_12/2015
</t>
  </si>
  <si>
    <t>5.1.3.5.</t>
  </si>
  <si>
    <t>ARMAÇÃO DE LAJE DE ESTRUTURA CONVENCIONAL DE CONCRETO ARMADO UTILIZANDO AÇOCA-50 DE 8,0 MM - MONTAGEM. AF_06/2022</t>
  </si>
  <si>
    <t>ARMAÇÃO DE LAJE DE ESTRUTURA CONVENCIONAL DE CONCRETO ARMADO UTILIZANDO AÇOCA-50 DE 6,3 MM - MONTAGEM. AF_06/2022</t>
  </si>
  <si>
    <t>5.1.2.1.7.</t>
  </si>
  <si>
    <t xml:space="preserve">ARMAÇÃO DE BLOCO, VIGA BALDRAME E SAPATA UTILIZANDO AÇO CA-60 DE 5 MM - MONTAGEM. AF_06/2017
</t>
  </si>
  <si>
    <t xml:space="preserve">ARMAÇÃO DE BLOCO, VIGA BALDRAME OU SAPATA UTILIZANDO AÇO CA-50 DE 6,3 MM -MONTAGEM. AF_06/2017
</t>
  </si>
  <si>
    <t xml:space="preserve">ARMAÇÃO DE BLOCO, VIGA BALDRAME OU SAPATA UTILIZANDO AÇO CA-50 DE 10,0 MM -MONTAGEM. AF_06/2017
</t>
  </si>
  <si>
    <t xml:space="preserve">ARMAÇÃO DE BLOCO, VIGA BALDRAME OU SAPATA UTILIZANDO AÇO CA-50 DE 16,0 MM -MONTAGEM. AF_06/2017
</t>
  </si>
  <si>
    <t xml:space="preserve">FABRICAÇÃO DE FÔRMA PARA VIGAS, EM CHAPA DE MADEIRA COMPENSADA RESINADA, E= 17 MM. AF_12/2015
</t>
  </si>
  <si>
    <t xml:space="preserve">LIMPEZA MECANIZADA DE TERRENO COM REMOCAO DE CAMADA
VEGETAL, UTILIZANDO MOTONIVELADORA
</t>
  </si>
  <si>
    <t>3.1.4.1.4.</t>
  </si>
  <si>
    <t>IMPERMEABILIZAÇÃO DE SUPERFÍCIE COM MANTA ASFÁLTICA, UMA CAMADA, INCLUSIVEAPLICAÇÃO DE PRIMER ASFÁLTICO, E=3MM. AF_06/2018</t>
  </si>
  <si>
    <t>5.1.4.2.5.</t>
  </si>
  <si>
    <t>5.1.4.2.6.</t>
  </si>
  <si>
    <t xml:space="preserve">LAJE PRÉ-MOLDADA UNIDIRECIONAL, BIAPOIADA, ENCHIMENTO EM CERÂMICA, VIGOTA PROTENDIDA, ALTURA TOTAL DA LAJE (ENCHIMENTO+CAPA) = (8+5). AF_11/2020
</t>
  </si>
  <si>
    <t xml:space="preserve">LAJE PRÉ-MOLDADA UNIDIRECIONAL, BIAPOIADA, ENCHIMENTO EM CERÂMICA, VIGOTA PROTENDIDA, ALTURA TOTAL DA LAJE (ENCHIMENTO+CAPA) = (10+5). AF_11/2020
</t>
  </si>
  <si>
    <t>LAJE ESCADA</t>
  </si>
  <si>
    <t>TOTAL LAJE ESCADA</t>
  </si>
  <si>
    <t>6.1.4.3.</t>
  </si>
  <si>
    <t>6.1.4.3.1.</t>
  </si>
  <si>
    <t>6.1.4.3.2.</t>
  </si>
  <si>
    <t>6.1.4.3.3.</t>
  </si>
  <si>
    <t>6.1.4.3.4.</t>
  </si>
  <si>
    <t>6.1.4.4.</t>
  </si>
  <si>
    <t>6.1.4.4.1.</t>
  </si>
  <si>
    <t>6.1.4.4.2.</t>
  </si>
  <si>
    <t>6.1.4.4.3.</t>
  </si>
  <si>
    <t>6.1.4.4.4.</t>
  </si>
  <si>
    <t>6.1.4.4.5.</t>
  </si>
  <si>
    <t>6.1.4.4.6.</t>
  </si>
  <si>
    <t>6.1.4.3.5.</t>
  </si>
  <si>
    <t xml:space="preserve">ARMAÇÃO DE LAJE DE ESTRUTURA CONVENCIONAL DE CONCRETO ARMADO UTILIZANDO AÇOCA-50 DE 6,3 MM - MONTAGEM. AF_06/2022
</t>
  </si>
  <si>
    <t xml:space="preserve">ARMAÇÃO DE LAJE DE ESTRUTURA CONVENCIONAL DE CONCRETO ARMADO UTILIZANDO AÇOCA-50 DE 8,0 MM - MONTAGEM. AF_06/2022
</t>
  </si>
  <si>
    <t>6.1.3.5.</t>
  </si>
  <si>
    <t>ARMAÇÃO DE PILAR OU VIGA DE ESTRUTURA CONVENCIONAL DE CONCRETO ARMADO UTILIZANDO AÇO CA-50 DE 10,0 MM - MONTAGEM. AF_06/2022</t>
  </si>
  <si>
    <t xml:space="preserve">FABRICAÇÃO, MONTAGEM E DESMONTAGEM DE FÔRMA PARA BLOCO DE COROAMENTO, EM MADEIRA SERRADA, E=25 MM, 1 UTILIZAÇÃO. AF_06/2017
</t>
  </si>
  <si>
    <t>6.1.1.2.1.</t>
  </si>
  <si>
    <t>6.1.1.2.2.</t>
  </si>
  <si>
    <t>6.1.1.2.3.</t>
  </si>
  <si>
    <t>6.1.1.2.4.</t>
  </si>
  <si>
    <t>6.1.1.2.5.</t>
  </si>
  <si>
    <t>6.1.1.2.6.</t>
  </si>
  <si>
    <t>6.1.1.1.1.</t>
  </si>
  <si>
    <t>6.1.1.1.2.</t>
  </si>
  <si>
    <t>6.1.1.1.3.</t>
  </si>
  <si>
    <t>ARMAÇÃO DE BLOCO, VIGA BALDRAME OU SAPATA UTILIZANDO AÇO CA-50 DE 8,0 MM - MONTAGEM. AF_06/2017</t>
  </si>
  <si>
    <t>6.1.2.4.</t>
  </si>
  <si>
    <t>VIGAS DO FUNDO DO RESERVATÓRIO</t>
  </si>
  <si>
    <t>TOTAL VIGAS DO FUNDO DO RESERVATÓRIO</t>
  </si>
  <si>
    <t>ARMAÇÃO DE PILAR OU VIGA DE ESTRUTURA CONVENCIONAL DE CONCRETO ARMADO UTILIZANDO AÇO CA-50 DE 8,0 MM - MONTAGEM. AF_06/2022</t>
  </si>
  <si>
    <t xml:space="preserve">ARMAÇÃO DE PILAR OU VIGA DE ESTRUTURA CONVENCIONAL DE CONCRETO ARMADO UTILIZANDO AÇO CA-50 DE 6,3 MM - MONTAGEM. AF_06/2022
</t>
  </si>
  <si>
    <t>6.1.2.3.7.</t>
  </si>
  <si>
    <t>6.1.2.2.7.</t>
  </si>
  <si>
    <t xml:space="preserve">TELHAMENTO COM TELHA DE AÇO/ALUMÍNIO E = 0,5 MM, COM ATÉ 2
ÁGUAS, INCLUSO IÇAMENTO. AF_06/2016
</t>
  </si>
  <si>
    <t>8.1.1.</t>
  </si>
  <si>
    <t>8.1.2.</t>
  </si>
  <si>
    <t>8.1.3.</t>
  </si>
  <si>
    <t>8.1.4.</t>
  </si>
  <si>
    <t>8.1.5.</t>
  </si>
  <si>
    <t>8.1.6.</t>
  </si>
  <si>
    <t>COBERTURA DO HOSPITAL</t>
  </si>
  <si>
    <t>8.2.1.</t>
  </si>
  <si>
    <t>PLATAFORMA TÉCNICA/GUARDA-CORPOS/ESCADAS MARINHEIRO</t>
  </si>
  <si>
    <t>PINTURA COM TINTA ALQUÍDICA DE ACABAMENTO (ESMALTE SINTÉTICO BRILHANTE) PULVERIZADA SOBRE PERFIL METÁLICO EXECUTADO EM FÁBRICA  (POR DEMÃO). AF_01/2020_P</t>
  </si>
  <si>
    <t>8.2.2.</t>
  </si>
  <si>
    <t>TOTAL PLATAFORMA TÉCNICA/GUARDA-CORPOS/ESCADAS MARINHEIRO</t>
  </si>
  <si>
    <t>COBERTURA ACESSO CENTRO OBSTÉTRICO</t>
  </si>
  <si>
    <t>TOTAL COBERTURA ACESSO CENTRO OBSTÉTRICO</t>
  </si>
  <si>
    <t>COBERTURA ACESSO UTI/EMERGÊNCIA</t>
  </si>
  <si>
    <t>TOTAL COBERTURA ACESSO UTI/EMERGÊNCIA</t>
  </si>
  <si>
    <t>TOTAL COBERTURA DO HOSPITAL</t>
  </si>
  <si>
    <t xml:space="preserve">FABRICAÇÃO, MONTAGEM E DESMONTAGEM DE FÔRMA PARA SAPATA, EM MADEIRA SERRADA, E=25 MM, 1 UTILIZAÇÃO. AF_06/2017
</t>
  </si>
  <si>
    <t>8.3.1.</t>
  </si>
  <si>
    <t>8.3.1.1.</t>
  </si>
  <si>
    <t>8.3.1.2.</t>
  </si>
  <si>
    <t>8.3.2.</t>
  </si>
  <si>
    <t>8.3.2.1.</t>
  </si>
  <si>
    <t>8.3.2.2.</t>
  </si>
  <si>
    <t>8.3.2.3.</t>
  </si>
  <si>
    <t>8.3.2.4.</t>
  </si>
  <si>
    <t>8.3.2.5.</t>
  </si>
  <si>
    <t>8.3.2.6.</t>
  </si>
  <si>
    <t>8.3.2.7.</t>
  </si>
  <si>
    <t xml:space="preserve"> ARMAÇÃO DE BLOCO, VIGA BALDRAME OU SAPATA UTILIZANDO AÇO
CA-50 DE 10,0 MM - MONTAGEM. AF_06/2017
</t>
  </si>
  <si>
    <t>8.3.3.</t>
  </si>
  <si>
    <t>8.3.3.1.</t>
  </si>
  <si>
    <t>8.3.3.2.</t>
  </si>
  <si>
    <t>8.3.3.3.</t>
  </si>
  <si>
    <t>8.3.3.4.</t>
  </si>
  <si>
    <t>8.3.3.6.</t>
  </si>
  <si>
    <t>8.3.3.5.</t>
  </si>
  <si>
    <t>8.3.4.</t>
  </si>
  <si>
    <t>8.3.4.1.</t>
  </si>
  <si>
    <t>8.3.4.2.</t>
  </si>
  <si>
    <t>8.3.4.3.</t>
  </si>
  <si>
    <t>8.3.4.4.</t>
  </si>
  <si>
    <t>ESTRUTURA METÁLICA/COBERTURA ACESSO CENTRO OBSTÉTRICO</t>
  </si>
  <si>
    <t>TOTAL ESTRUTURA METÁLICA/COBERTURA ACESSO CENTRO OBSTÉTRICO</t>
  </si>
  <si>
    <t>8.4.1.</t>
  </si>
  <si>
    <t>8.4.1.1.</t>
  </si>
  <si>
    <t>8.4.1.2.</t>
  </si>
  <si>
    <t>8.4.2.</t>
  </si>
  <si>
    <t>8.4.2.1.</t>
  </si>
  <si>
    <t>8.4.2.2.</t>
  </si>
  <si>
    <t>8.4.2.3.</t>
  </si>
  <si>
    <t>8.4.2.4.</t>
  </si>
  <si>
    <t>8.4.2.6.</t>
  </si>
  <si>
    <t>8.4.2.7.</t>
  </si>
  <si>
    <t>8.4.3.</t>
  </si>
  <si>
    <t>8.4.3.1.</t>
  </si>
  <si>
    <t>8.4.3.2.</t>
  </si>
  <si>
    <t>8.4.3.3.</t>
  </si>
  <si>
    <t>8.4.3.4.</t>
  </si>
  <si>
    <t>8.4.4.</t>
  </si>
  <si>
    <t>8.4.4.1.</t>
  </si>
  <si>
    <t>8.4.4.2.</t>
  </si>
  <si>
    <t>8.4.4.3.</t>
  </si>
  <si>
    <t>8.4.4.4.</t>
  </si>
  <si>
    <t>HT018-1</t>
  </si>
  <si>
    <t>PISO BASALTO POLIDO-46X46-ARG.CI-AR 1:4-3CM</t>
  </si>
  <si>
    <t xml:space="preserve">DEGRAUS E ESPELHO BASALTO LIXADO-DEGRAU=29cm-ESPELHO=18cm-e=2cm
</t>
  </si>
  <si>
    <t>COMPACTAÇÃO MECÂNICA DE SOLO PARA EXECUÇÃO DE RADIER, PISO DE CONCRETO OU LAJE SOBRE SOLO, COM COMPACTADOR DE SOLOS A PERCUSSÃO. AF_09/2021</t>
  </si>
  <si>
    <t>LASTRO COM MATERIAL GRANULAR (PEDRA BRITADA N.2), APLICADO EM PISOS OU LAJES SOBRE SOLO, ESPESSURA DE *10 CM*. AF_08/2017</t>
  </si>
  <si>
    <t>PISO BASALTO SERRADO-46x46-ARG.CI-AR 1:4-3CM</t>
  </si>
  <si>
    <t xml:space="preserve">BRISES EM PLÁSTICO RECICLADO-FIXO EM ESTRUTURA DE AÇO
PINTADA PERFIL L LAMINADO ABAS IGUAIS 2" E ESP=3/16"
</t>
  </si>
  <si>
    <t>3.1.1.2.7.</t>
  </si>
  <si>
    <t xml:space="preserve">ARMAÇÃO DE BLOCO, VIGA BALDRAME OU SAPATA UTILIZANDO AÇO CA-50 DE 6,3 MM - MONTAGEM. AF_06/2017
</t>
  </si>
  <si>
    <t>3.1.2.1.6.</t>
  </si>
  <si>
    <t>6.1.1.2.7.</t>
  </si>
  <si>
    <t>6.1.1.2.8.</t>
  </si>
  <si>
    <t xml:space="preserve"> ARMAÇÃO DE BLOCO, VIGA BALDRAME OU SAPATA UTILIZANDO AÇO
CA-50 DE 6,3 MM - MONTAGEM. AF_06/2017
</t>
  </si>
  <si>
    <t xml:space="preserve"> ARMAÇÃO DE BLOCO, VIGA BALDRAME OU SAPATA UTILIZANDO AÇO
CA-50 DE 8,0 MM - MONTAGEM. AF_06/2017
</t>
  </si>
  <si>
    <t>5.1.1.2.7.</t>
  </si>
  <si>
    <t>5.1.1.2.8.</t>
  </si>
  <si>
    <t>5.1.2.2.6.</t>
  </si>
  <si>
    <t>5.1.4.2.7.</t>
  </si>
  <si>
    <t xml:space="preserve">ARMAÇÃO DE LAJE DE ESTRUTURA CONVENCIONAL DE CONCRETO ARMADO UTILIZANDO AÇOCA-60 DE 6,3 MM - MONTAGEM. AF_06/2022
</t>
  </si>
  <si>
    <t>8.1.7.</t>
  </si>
  <si>
    <t>HT029</t>
  </si>
  <si>
    <t>RALO HEMISFÉRICO-FERRO FUNDIDO-100mm</t>
  </si>
  <si>
    <t xml:space="preserve">(COMPOSIÇÃO REPRESENTATIVA) DO SERVIÇO DE INSTALAÇÃO DE TUBOS DE PVC, SOLDÁ VEL, ÁGUA FRIA, DN 50 MM (INSTALADO EM PRUMADA), INCLUSIVE CONEXÕES, CORTES E FIXAÇÕES, PA RA PRÉDIOS. AF_10/2015
</t>
  </si>
  <si>
    <t xml:space="preserve">(COMPOSIÇÃO REPRESENTATIVA) DO SERVIÇO DE INSTALAÇÃO DE TUBOS DE PVC, SÉRIE R, ÁGUA PLUVIAL, DN 60 MM E 75 MM (INSTALADO EM RAMAL DE ENCAMINHAMENTO, OU CONDUTORES VERTICAIS), INCLUSIVE CONEXÕES, CORTE E FIXAÇÕES, PARA PRÉDIOS. AF_10/2015
</t>
  </si>
  <si>
    <t>9.1.1.5.</t>
  </si>
  <si>
    <t>9.1.1.6.</t>
  </si>
  <si>
    <t xml:space="preserve">REGISTRO DE GAVETA BRUTO, LATÃO, ROSCÁVEL, 3" - FORNECIMENTO E INSTALAÇÃO.AF_08/2021
</t>
  </si>
  <si>
    <t xml:space="preserve">RALO SECO, PVC, DN 100 X 40 MM, JUNTA SOLDÁVEL, FORNECIDO E INSTALADO EM RAMAL DE DESCARGA OU EM RAMAL DE ESGOTO SANITÁRIO. AF_12/2014
</t>
  </si>
  <si>
    <t xml:space="preserve">REGISTRO DE GAVETA BRUTO, LATÃO, ROSCÁVEL, 2 1/2" - FORNECIMENTO E INSTALAÇÃO. AF_08/2021
</t>
  </si>
  <si>
    <t xml:space="preserve">REGISTRO DE GAVETA BRUTO, LATÃO, ROSCÁVEL, 2”, INSTALADO EM RESERVAÇÃO DE ÁGUA DE EDIFICAÇÃO QUE POSSUA RESERVATÓRIO DE FIBRA/FIBROCIMENTO – FORNECIMENTO E INSTALAÇÃO. AF_06/2016
</t>
  </si>
  <si>
    <t xml:space="preserve">REGISTRO DE GAVETA BRUTO, LATÃO, ROSCÁVEL, 1 1/2" - FORNECIMENTO E INSTALAÇÃO. AF_08/2021
</t>
  </si>
  <si>
    <t xml:space="preserve">REGISTRO DE GAVETA BRUTO, LATÃO, ROSCÁVEL, 1 1/4”, INSTALADO EM RESERVAÇÃODE ÁGUA DE EDIFICAÇÃO QUE POSSUA RESERVATÓRIO DE FIBRA/FIBROCIMENTO – FORNECIMENTO E INSTALAÇÃO. AF_06/2016
</t>
  </si>
  <si>
    <t>METAIS E ACESSÓRIOS</t>
  </si>
  <si>
    <t>TOTAL METAIS E ACESSÓRIOS</t>
  </si>
  <si>
    <t>9.1.3.</t>
  </si>
  <si>
    <t>RESERVATÓRIOS, CISTERNA E ACESSÓRIOS</t>
  </si>
  <si>
    <t>9.1.3.1.</t>
  </si>
  <si>
    <t>9.1.3.2.</t>
  </si>
  <si>
    <t>9.1.3.3.</t>
  </si>
  <si>
    <t>9.1.3.4.</t>
  </si>
  <si>
    <t>9.1.3.5.</t>
  </si>
  <si>
    <t>9.1.3.6.</t>
  </si>
  <si>
    <t>9.1.3.7.</t>
  </si>
  <si>
    <t>9.1.3.8.</t>
  </si>
  <si>
    <t>9.1.3.9.</t>
  </si>
  <si>
    <t>9.1.3.10.</t>
  </si>
  <si>
    <t>HT030</t>
  </si>
  <si>
    <t>HT028</t>
  </si>
  <si>
    <t>HT028-1</t>
  </si>
  <si>
    <t xml:space="preserve">TORNEIRA DE BOIA PARA CAIXA D'ÁGUA, ROSCÁVEL, 2" - FORNECIMENTO E INSTALAÇÃO. AF_08/2021
</t>
  </si>
  <si>
    <t xml:space="preserve">VÁLVULA DE RETENÇÃO VERTICAL, DE BRONZE, ROSCÁVEL, 1 1/2" - FORNECIMENTO EINSTALAÇÃO. AF_08/2021
</t>
  </si>
  <si>
    <t xml:space="preserve">CHAVE DE BOIA AUTOMÁTICA SUPERIOR/INFERIOR 15A/250V - FORNECIMENTO E INSTALAÇÃO. AF_12/2020
</t>
  </si>
  <si>
    <t xml:space="preserve">VÁLVULA DE RETENÇÃO, DE BRONZE, PÉ COM CRIVOS, ROSCÁVEL, 1 1/4" - FORNECIMENTO E INSTALAÇÃO. AF_08/2021
</t>
  </si>
  <si>
    <t xml:space="preserve">CAIXA D´ÁGUA EM POLIETILENO, 2000 LITROS - FORNECIMENTO E INSTALAÇÃO. AF_06/2021
</t>
  </si>
  <si>
    <t xml:space="preserve">CAIXA D´ÁGUA EM POLIÉSTER REFORÇADO COM FIBRA DE VIDRO, 5000 LITROS - FORNECIMENTO E INSTALAÇÃO. AF_06/2021
</t>
  </si>
  <si>
    <t>CAIXA D'ÁGUA POLIETILENO-7.000 LITROS</t>
  </si>
  <si>
    <t>TORNEIRA CROMADA 1/2” OU 3/4” PARA TANQUE, PADRÃO POPULAR - FORNECIMENTO EINSTALAÇÃO. AF_01/2020</t>
  </si>
  <si>
    <t>TOTAL RESERVATÓRIOS, CISTERNA E ACESSÓRIOS</t>
  </si>
  <si>
    <t>TANQUE DECANTAÇÃO PRIMÁRIA</t>
  </si>
  <si>
    <t>ESGOTO CLOACAL</t>
  </si>
  <si>
    <t>TOTAL ESGOTO CLOACAL</t>
  </si>
  <si>
    <t>ESGOTO PLUVIAL</t>
  </si>
  <si>
    <t>TOTAL ESGOTO PLUVIAL</t>
  </si>
  <si>
    <t>(COMPOSIÇÃO REPRESENTATIVA) DO SERVIÇO DE INSTALAÇÃO DE TUBO DE PVC, SÉRIENORMAL, ESGOTO PREDIAL, DN 50 MM (INSTALADO EM RAMAL DE DESCARGA OU RAMAL DE ESGOTO SANITÁRIO), INCLUSIVE CONEXÕES, CORTES E FIXAÇÕES PARA, PRÉDIOS. AF_10/2015</t>
  </si>
  <si>
    <t xml:space="preserve">(COMPOSIÇÃO REPRESENTATIVA) DO SERVIÇO DE INST. TUBO PVC, SÉRIE N, ESGOTO PREDIAL, DN 75 MM, (INST. EM RAMAL DE DESCARGA, RAMAL DE ESG. SANITÁRIO, PRUMADA DE ESG. SANITÁRIO OU VENTILAÇÃO), INCL. CONEXÕES, CORTES E FIXAÇÕES, P/ PRÉDIOS. AF_10/2015
</t>
  </si>
  <si>
    <t xml:space="preserve">TANQUE SÉPTICO RETANGULAR, EM ALVENARIA COM BLOCOS DE CONCRETO, DIMENSÕES INTERNAS: 1,6 X 4,4 X H=1,8 M, VOLUME ÚTIL: 9856 L (PARA 68 CONTRIBUINTES). AF_12/2020
</t>
  </si>
  <si>
    <t xml:space="preserve">FILTRO ANAERÓBIO RETANGULAR, EM ALVENARIA COM BLOCOS DE CONCRETO, DIMENSÕESINTERNAS: 1,6 X 5,6 X H=1,67 M, VOLUME ÚTIL: 10752 L (PARA 103 CONTRIBUINTES). AF_12/2020
</t>
  </si>
  <si>
    <t>FILTRO ANAERÓBIO RETANGULAR, EM ALVENARIA COM BLOCOS DE CONCRETO, DIMENSÕESINTERNAS: 1,6 X 4,6 X H=1,67 M, VOLUME ÚTIL: 8832 L (PARA 84 CONTRIBUINTES). AF_12/2020</t>
  </si>
  <si>
    <t>9.3.</t>
  </si>
  <si>
    <t>9.3.1.</t>
  </si>
  <si>
    <t>9.3.1.1.</t>
  </si>
  <si>
    <t>9.3.1.2.</t>
  </si>
  <si>
    <t>9.3.1.3.</t>
  </si>
  <si>
    <t>9.3.1.4.</t>
  </si>
  <si>
    <t>9.3.2.2.</t>
  </si>
  <si>
    <t>(COMPOSIÇÃO REPRESENTATIVA) DO SERVIÇO DE INSTALAÇÃO DE TUBO DE PVC, SÉRIENORMAL, ESGOTO PLUVIAL, DN 50 MM (INSTALADO EM RAMAL DE DESCARGA OU RAMAL DE ESGOTO PLUVIAL), INCLUSIVE CONEXÕES, CORTES E FIXAÇÕES PARA, PRÉDIOS. AF_10/2015</t>
  </si>
  <si>
    <t xml:space="preserve">(COMPOSIÇÃO REPRESENTATIVA) DO SERVIÇO DE INSTALAÇÃO DE TUBOS DE PVC, SÉRIER, ÁGUA PLUVIAL, DN 60 MM E DN 75 MM (INSTALADO EM RAMAL DE ENCAMINHAMENTO, OU CONDUTORESVERTICAIS),INCLUSIVE CONEXÕES, CORTE E FIXAÇÕES, PARA PRÉDIOS. AF_10/2015
</t>
  </si>
  <si>
    <t xml:space="preserve">(COMPOSIÇÃO REPRESENTATIVA) DO SERVIÇO DE INSTALAÇÃO DE TUBO
DE PVC, SÉRIE NORMAL, ESGOTO PREDIAL, DN 150 MM (INSTALADO EM
SUB-COLETOR AÉREO), INCLUSIVE CONEXÕES, CORTES E FIXAÇÕES, PARA PRÉDIOS. AF_10/2015
</t>
  </si>
  <si>
    <t xml:space="preserve">(COMPOSIÇÃO REPRESENTATIVA) DO SERVIÇO DE INSTALAÇÃO DE TUBOS DE PVC, SÉRIER, ÁGUA PLUVIAL, DN 100 MM (INSTALADO EM RAMAL DE ENCAMINHAMENTO, OU CONDUTORES VERTICAIS), INCLUSIVE CONEXÕES, CORTES E FIXAÇÕES, PARA PRÉDIOS. AF_10/2015
</t>
  </si>
  <si>
    <t xml:space="preserve">(COMPOSIÇÃO REPRESENTATIVA) DO SERVIÇO DE INSTALAÇÃO DE TUBOS DE PVC, SÉRIER, ÁGUA PLUVIAL, DN 150 MM (INSTALADO EM CONDUTORES VERTICAIS), INCLUSIVE CONEXÕES, CORTESE FIXAÇÕES, PARA PRÉDIOS. AF_10/2015
</t>
  </si>
  <si>
    <t>9.3.2.</t>
  </si>
  <si>
    <t xml:space="preserve">CAIXA ENTERRADA HIDRÁULICA RETANGULAR EM ALVENARIA COM TIJOLOS CERÂMICOS MACIÇOS, DIMENSÕES INTERNAS: 0,6X0,6X0,6 M PARA REDE DE DRENAGEM. AF_12/2020
</t>
  </si>
  <si>
    <t xml:space="preserve">CAIXA ENTERRADA HIDRÁULICA RETANGULAR EM ALVENARIA COM TIJOLOS CERÂMICOS MACIÇOS, DIMENSÕES INTERNAS: 0,8X0,8X0,6 M PARA REDE DE DRENAGEM. AF_12/2020
</t>
  </si>
  <si>
    <t>9.3.2.1.</t>
  </si>
  <si>
    <t>9.2.2.1.</t>
  </si>
  <si>
    <t xml:space="preserve">(COMPOSIÇÃO REPRESENTATIVA) DO SERVIÇO DE INSTALAÇÃO TUBOS
DE PVC, SOLDÁVEL , ÁGUA FRIA, DN 20 MM (INSTALADO EM RAMAL, SUB-RAMAL, RAMAL DE DISTRIBUIÇÃO OU PRUMADA), I NCLUSIVE CONEXÕES, CORTES E FIXAÇÕES, PARA PRÉDIOS. AF_10/2015
</t>
  </si>
  <si>
    <t xml:space="preserve">REGISTRO DE GAVETA BRUTO, LATÃO, ROSCÁVEL, 3/4", COM ACABAMENTO E CANOPLA CROMADOS. FORNECIDO E INSTALADO EM RAMAL DE ÁGUA. AF_12/2014
</t>
  </si>
  <si>
    <t>4.3.4.1.4.</t>
  </si>
  <si>
    <t xml:space="preserve"> ((COMPOSIÇÃO REPRESENTATIVA) DO SERVIÇO DE INST. TUBO PVC, SÉRIE N, ESGOTO PREDIAL, 100 MM (INST. RAMAL DESCARGA, RAMAL DE ESG. SANIT., PRUMADA ESG. SANIT., VENTILAÇÃO OU SUB-COLETOR AÉREO), INCL. CONEXÕES E CORTES, FIXAÇÕES, P/ PRÉDIOS. AF_10/2015
</t>
  </si>
  <si>
    <t>HT039</t>
  </si>
  <si>
    <t>TORNEIRA ELÉTRICA CROMADA 110/220V</t>
  </si>
  <si>
    <t xml:space="preserve">(COMPOSIÇÃO REPRESENTATIVA) DO SERVIÇO DE INSTALAÇÃO DE
TUBOS DE PVC, SOLDÁ VEL, ÁGUA FRIA, DN 20 MM (INSTALADO EM RAMAL,
SUB-RAMAL, RAMAL DE DISTRIBUIÇÃO OU PRUMADA) , INCLUSIVE CONEXÕES, CORTES E FIXAÇÕES, PARA PRÉDIOS. AF_10/2015
</t>
  </si>
  <si>
    <t xml:space="preserve">REGISTRO DE GAVETA BRUTO, LATÃO, ROSCÁVEL, 1 1/4", COM ACABAMENTO E CANOPLACROMADOS - FORNECIMENTO E INSTALAÇÃO. AF_08/2021
</t>
  </si>
  <si>
    <t xml:space="preserve">HT039 </t>
  </si>
  <si>
    <t xml:space="preserve">TORNEIRA ELÉTRICA CROMADA 110/220V
</t>
  </si>
  <si>
    <t xml:space="preserve">(COMPOSIÇÃO REPRESENTATIVA) DO SERVIÇO DE INSTALAÇÃO DE TUBOS DE PVC, SOLDÁVEL, ÁGUA FRIA, DN 50 MM (INSTALADO EM PRUMADA), INCLUSIVE CONEXÕES, CORTES E FIXAÇÕES, PARA PRÉDIOS. AF_10/2015
</t>
  </si>
  <si>
    <t xml:space="preserve">(COMPOSIÇÃO REPRESENTATIVA) DO SERVIÇO DE INSTALAÇÃO TUBOS DE PVC, SOLDÁVEL, ÁGUA FRIA, DN 32 MM (INSTALADO EM RAMAL, SUB-RAMAL, RAMAL DE DISTRIBUIÇÃO OU PRUMADA), INCLUSIVE CONEXÕES, CORTES E FIXAÇÕES, PARA PRÉDIOS. AF_10/2015
</t>
  </si>
  <si>
    <t xml:space="preserve">(COMPOSIÇÃO REPRESENTATIVA) DO SERVIÇO DE INSTALAÇÃO DE TUBOS DE PVC, SOLDÁVEL, ÁGUA FRIA, DN 25 MM (INSTALADO EM RAMAL, SUB-RAMAL, RAMAL DE DISTRIBUIÇÃO OU PRUMADA), INCLUSIVE CONEXÕES, CORTES E FIXAÇÕES, PARA PRÉDIOS. AF_10/2015
</t>
  </si>
  <si>
    <t xml:space="preserve">(COMPOSIÇÃO REPRESENTATIVA) DO SERVIÇO DE INSTALAÇÃO DE TUBOS DE PVC, SOLDÁVEL, ÁGUA FRIA, DN 20 MM (INSTALADO EM RAMAL, SUB-RAMAL OU RAMAL DE DISTRIBUIÇÃO), INCLUSIVE CONEXÕES, CORTES E FIXAÇÕES, PARA PRÉDIOS. AF_10/2015
</t>
  </si>
  <si>
    <t>ESGOTO CLOACAL E PLUVIAL</t>
  </si>
  <si>
    <t xml:space="preserve">REGISTRO DE GAVETA BRUTO, LATÃO, ROSCÁVEL, 1 1/2", COM ACABAMENTO E CANOPLACROMADOS - FORNECIMENTO E INSTALAÇÃO. AF_08/2021
</t>
  </si>
  <si>
    <t xml:space="preserve">                                                                                                                                                                                                                                                                                                                                                                                                           </t>
  </si>
  <si>
    <t>TUBULAÇÕES E CONEXÕES ESGOTO CLOACAL</t>
  </si>
  <si>
    <t>TUBULAÇÕES E CONEXÕES ESGOTO PLUVIAL</t>
  </si>
  <si>
    <t>TOTALTUBULAÇÕES E CONEXÕES ESGOTO CLOACAL</t>
  </si>
  <si>
    <t>TOTALTUBULAÇÕES E CONEXÕES ESGOTO PLUVIAL</t>
  </si>
  <si>
    <t>TOTAL ESGOTO CLOACAL E PLUVIAL</t>
  </si>
  <si>
    <t xml:space="preserve">(COMPOSIÇÃO REPRESENTATIVA) DO SERVIÇO DE INSTALAÇÃO DE TUBO DE PVC, SÉRIENORMAL, ESGOTO PREDIAL, DN 50 MM (INSTALADO EM RAMAL DE DESCARGA OU RAMAL DE ESGOTO SANITÁRIO), INCLUSIVE CONEXÕES, CORTES E FIXAÇÕES PARA, PRÉDIOS. AF_10/2015
</t>
  </si>
  <si>
    <t>3.3.3.2.</t>
  </si>
  <si>
    <t>3.3.3.2.1.</t>
  </si>
  <si>
    <t>3.3.3.2.2.</t>
  </si>
  <si>
    <t>ESGOTO E CLOACAL</t>
  </si>
  <si>
    <t>TOTAL ESGOTO E CLOACAL</t>
  </si>
  <si>
    <t>4.1.4.1.6.</t>
  </si>
  <si>
    <t>5.1.4.1.4.</t>
  </si>
  <si>
    <t>5.1.4.1.5.</t>
  </si>
  <si>
    <t>6.1.4.3.6.</t>
  </si>
  <si>
    <t>6.1.4.3.7.</t>
  </si>
  <si>
    <t>6.1.4.2.4.</t>
  </si>
  <si>
    <t>6.1.4.2.5.</t>
  </si>
  <si>
    <t xml:space="preserve">ATERRO APILOADO EM CAMADAS 0,20M, UTILIZANDO MATERIAL ARGILO - ARENOSO ADQUIRIDO EM JAZIDA, JÁ CONSIDERANDO UM ACRÉSCIMO DE 25% NO VOLUME DO MATERIAL ADQUIRIDO, NÃO CONSIDERANDO O TRANSPORTE ATÉ O ATERRO
</t>
  </si>
  <si>
    <t xml:space="preserve">ATERRO APILOADO EM CAMADAS 0,20M, UTILIZANDO MATERIAL ARGILO - ARENOSO ADQUIRIDO EM JAZIDA, JÁ CONSIDERANDO UM ACRÉSCIMO DE 25% NO VOLUME DO MATERIAL ADQUIRIDO, NÃO CO NSIDERANDO O TRANSPORTE ATÉ O ATERRO
</t>
  </si>
  <si>
    <t>IMPERMEABILIZAÇÃO DE SUPERFÍCIE COM ARGAMASSA POLIMÉRICA / MEMBRANA ACRÍLICA, 4 DEMÃOS, REFORÇADA COM VÉU DE POLIÉSTER (MAV). AF_06/2018</t>
  </si>
  <si>
    <t>5.1.4.1.6.</t>
  </si>
  <si>
    <t>6.1.4.2.6.</t>
  </si>
  <si>
    <t>8.1.8.</t>
  </si>
  <si>
    <t>LAJE PARA BASE IT MÉDICO</t>
  </si>
  <si>
    <t>8.5.</t>
  </si>
  <si>
    <t>8.5.1.</t>
  </si>
  <si>
    <t>TOTAL LAJE PARA BASE IT MÉDICO</t>
  </si>
  <si>
    <t>8.5.2.</t>
  </si>
  <si>
    <t>1.2.5.4.</t>
  </si>
  <si>
    <t>RETIRADA DE FORRO DE MADEIRA EM TABUAS</t>
  </si>
  <si>
    <t>M2</t>
  </si>
  <si>
    <t>ESTRUTURA METÁLICA/COBERTURA ACESSO UTI/EMERGÊNCIA</t>
  </si>
  <si>
    <t>8.7.</t>
  </si>
  <si>
    <t>8.7.1.</t>
  </si>
  <si>
    <t>8.7.2.</t>
  </si>
  <si>
    <t>8.7.3.</t>
  </si>
  <si>
    <t>8.7.4.</t>
  </si>
  <si>
    <t>8.7.5.</t>
  </si>
  <si>
    <t>TOTAL ESTRUTURA METÁLICA/COBERTURA ACESSO UTI/EMERGÊNCIA</t>
  </si>
  <si>
    <t>SUBESTAÇÃO TRANSFORMADORA-IMPERMEABILIZAÇÃO LAJE COBERTURA</t>
  </si>
  <si>
    <t xml:space="preserve">IMPERMEABILIZAÇÃO DE SUPERFÍCIE COM MANTA ASFÁLTICA, UMA CAMADA, INCLUSIVEAPLICAÇÃO DE PRIMER ASFÁLTICO, E=3MM. AF_06/2018
</t>
  </si>
  <si>
    <t xml:space="preserve">PROTEÇÃO MECÂNICA DE SUPERFICIE HORIZONTAL COM ARGAMASSA DE CIMENTO E AREIA, TRAÇO 1:3, E=3CM. AF_06/2018
</t>
  </si>
  <si>
    <t>TOTAL SUBESTAÇÃO TRANSFORMADORA-IMPERMEABILIZAÇÃO LAJE COBERTURA</t>
  </si>
  <si>
    <t>RESERVATÓRIO INFERIOR</t>
  </si>
  <si>
    <t>8.6.</t>
  </si>
  <si>
    <t>8.6.1.</t>
  </si>
  <si>
    <t>8.6.2.</t>
  </si>
  <si>
    <t>REFORÇO ESTRUTURA (VIGAS E PILAR) PARA SUPORTAR COBERTURA</t>
  </si>
  <si>
    <t>TOTAL REFORÇO ESTRUTURA (VIGAS E PILAR) PARA SUPORTAR COBERTURA</t>
  </si>
  <si>
    <t>8.6.1.1.</t>
  </si>
  <si>
    <t>8.6.1.2.</t>
  </si>
  <si>
    <t>8.6.1.3.</t>
  </si>
  <si>
    <t>8.6.1.4.</t>
  </si>
  <si>
    <t>8.6.2.1.</t>
  </si>
  <si>
    <t>ALVENARIA ESTRUTURAL DE BLOCOS CERÂMICOS 14X19X39, (ESPESSURA DE 14 CM), PARA PAREDES COM ÁREA LÍQUIDA MAIOR OU IGUAL A 6M², COM VÃOS, UTILIZANDO COLHER DE PEDREIROE ARGAMASSA DE ASSENTAMENTO COM PREPARO EM BETONEIRA. AF_12/2014</t>
  </si>
  <si>
    <t>(COMPOSIÇÃO REPRESENTATIVA) DO SERVIÇO DE EMBOÇO/MASSA ÚNICA, APLICADO MANU ALMENTE, TRAÇO 1:2:8, EM BETONEIRA DE 400L, PAREDES INTERNAS, COM EXECUÇÃO DE TALISCAS, EDIFICAÇÃO HABITACIONAL UNIFAMILIAR (CASAS) E EDIFICAÇÃO PÚBLICA PADRÃO.AF_12/2</t>
  </si>
  <si>
    <t xml:space="preserve">REBOCO COM ARGAMASSA PRE-FABRICADA, ESPESSURA 0,5CM,
PREPARO MECANICO DA ARGAMASSA
</t>
  </si>
  <si>
    <t>8.6.2.2.</t>
  </si>
  <si>
    <t>8.6.2.3.</t>
  </si>
  <si>
    <t>8.6.2.4.</t>
  </si>
  <si>
    <t>8.6.2.5.</t>
  </si>
  <si>
    <t>8.6.2.6.</t>
  </si>
  <si>
    <t>8.6.2.7.</t>
  </si>
  <si>
    <t>8.6.2.8.</t>
  </si>
  <si>
    <t>8.6.2.9.</t>
  </si>
  <si>
    <t>8.6.2.10.</t>
  </si>
  <si>
    <t>8.6.2.11.</t>
  </si>
  <si>
    <t>ALVENARIA, REVESTIMENTO, PINTURA E ACABAMENTOS</t>
  </si>
  <si>
    <t>TOTAL ALVENARIA, REVESTIMENTO, PINTURA E ACABAMENTOS</t>
  </si>
  <si>
    <t>TOTAL PRÉDIO SESMIT-REFORÇO ESTRUTURA</t>
  </si>
  <si>
    <t>3.1.6.</t>
  </si>
  <si>
    <t>3.1.6.1.</t>
  </si>
  <si>
    <t>3.1.6.1.1.</t>
  </si>
  <si>
    <t>RADIER</t>
  </si>
  <si>
    <t>3.1.6.1.2.</t>
  </si>
  <si>
    <t>3.1.6.1.3.</t>
  </si>
  <si>
    <t>3.1.6.1.4.</t>
  </si>
  <si>
    <t>3.1.6.1.5.</t>
  </si>
  <si>
    <t>3.1.6.1.6.</t>
  </si>
  <si>
    <t>3.1.6.1.7.</t>
  </si>
  <si>
    <t>TOTAL RADIER</t>
  </si>
  <si>
    <t>3.1.6.2.</t>
  </si>
  <si>
    <t>VIGAS DA COBERTURA</t>
  </si>
  <si>
    <t>CONCRETAGEM DE RADIER, PISO OU LAJE SOBRE SOLO, FCK 30 MPA, PARA ESPESSURADE 20 CM - LANÇAMENTO, ADENSAMENTO E ACABAMENTO. AF_09/2017</t>
  </si>
  <si>
    <t>LASTRO DE CONCRETO MAGRO, APLICADO EM PISOS OU RADIERS, ESPESSURA DE 5 CM.AF_07/2016</t>
  </si>
  <si>
    <t>FABRICAÇÃO, MONTAGEM E DESMONTAGEM DE FORMA PARA RADIER, EM MADEIRA SERRADA, 4 UTILIZAÇÕES. AF_09/2017</t>
  </si>
  <si>
    <t>ARMAÇÃO PARA EXECUÇÃO DE RADIER, PISO DE CONCRETO OU LAJE SOBRE SOLO, COM USO DE TELA Q-138. AF_09/2021</t>
  </si>
  <si>
    <t>ARMAÇÃO PARA EXECUÇÃO DE RADIER, PISO DE CONCRETO OU LAJE SOBRE SOLO, COM USO DE TELA Q-196. AF_09/2021</t>
  </si>
  <si>
    <t>3.1.6.2.1.</t>
  </si>
  <si>
    <t>TOTAL VIGAS DA COBERTURA</t>
  </si>
  <si>
    <t>3.1.6.2.2.</t>
  </si>
  <si>
    <t>3.1.6.2.3.</t>
  </si>
  <si>
    <t>3.1.6.2.4.</t>
  </si>
  <si>
    <t>3.1.6.3.</t>
  </si>
  <si>
    <t>3.1.6.3.1.</t>
  </si>
  <si>
    <t>LAJE DA COBERTURA</t>
  </si>
  <si>
    <t>ARMAÇÃO PARA EXECUÇÃO DE RADIER, PISO DE CONCRETO OU LAJE SOBRE SOLO, COM USO DE TELA Q-113. AF_09/2021</t>
  </si>
  <si>
    <t>3.1.6.3.2.</t>
  </si>
  <si>
    <t>3.1.6.3.3.</t>
  </si>
  <si>
    <t>3.1.6.3.4.</t>
  </si>
  <si>
    <t>3.1.6.3.5.</t>
  </si>
  <si>
    <t>3.1.6.3.6.</t>
  </si>
  <si>
    <t>TOTAL RESERVATÓRIO INFERIOR</t>
  </si>
  <si>
    <t>TOTAL LAJE DA COBERTURA</t>
  </si>
  <si>
    <t xml:space="preserve">M3  </t>
  </si>
  <si>
    <t xml:space="preserve">M3   </t>
  </si>
  <si>
    <t xml:space="preserve">ENGENHEIRO CIVIL DE OBRA JUNIOR COM ENCARGOS COMPLEMENTARES
</t>
  </si>
  <si>
    <t>ARMAÇÃO DE BLOCO, VIGA BALDRAME OU SAPATA UTILIZANDO AÇO CA-50 DE 6,3 MM - MONTAGEM. AF_06/2017</t>
  </si>
  <si>
    <t xml:space="preserve">CONCRETAGEM DE SAPATAS, FCK 30 MPA E 35 MPA, COM USO DE BOMBA –
LANÇAMENTO, ADENSAME NTO E ACABAMENTO. AF_11/2016
</t>
  </si>
  <si>
    <t xml:space="preserve">CONCRETAGEM DE BLOCOS DE COROAMENTO E VIGAS BALDRAMES,
FCK 35 MPA, COM USO DE BOMBA – LANÇAMENTO, ADENSAMENTO E
ACABAMENTO. AF_06/2017
</t>
  </si>
  <si>
    <t>IMPERMEABILIZAÇÃO DE SUPERFÍCIE COM ARGAMASSA POLIMÉRICA / MEMBRANA ACRÍLICA, 3 DEMÃOS. AF_06/2018</t>
  </si>
  <si>
    <t>EXECUÇÃO DE PASSEIO (RAMPA) OU PISO DE CONCRETO COM CONCRETO MOLDADO IN LOCO, FEITO EM OBRA, ACABAMENTO CONVENCIONAL, ESPESSURA 12 CM, ARMADO. AF_07/2016</t>
  </si>
  <si>
    <t>8.6.2.12.</t>
  </si>
  <si>
    <t>RUFO EXTERNO/INTERNO EM CHAPA DE AÇO GALVANIZADO NÚMERO 26, CORTE DE 33 CM,INCLUSO IÇAMENTO. AF_07/2019</t>
  </si>
  <si>
    <t>M</t>
  </si>
  <si>
    <t>ATERRO APILOADO EM CAMADAS 0,20M, UTILIZANDO MATERIAL ARGILO-ARENOSO ADQUIRIDO EM JAZIDA, JÁ CONSIDERANDO UM ACRÉSCIMO DE 25% NO VOLUME DO MATERIAL ADQUIRIDO, NÃO CONSIDERANDO O TRANSPORTE ATÉ O ATERRO</t>
  </si>
  <si>
    <t>3.3.4.1.5.</t>
  </si>
  <si>
    <t>(COMPOSIÇÃO REPRESENTATIVA) DO SERVIÇO DE INSTALAÇÃO DE TUBO DE PVC, SÉRIENORMAL, ESGOTO PREDIAL, DN 150 MM (INSTALADO EM SUB-COLETOR AÉREO), INCLUSIVE CONEXÕES, CORTES E FIXAÇÕES, PARA PRÉDIOS. AF_10/2015</t>
  </si>
  <si>
    <t xml:space="preserve">ARMAÇÃO PARA EXECUÇÃO DE RADIER, PISO DE CONCRETO OU LAJE SOBRE SOLO, COM USO DE TELA Q-113. AF_09/2021
</t>
  </si>
  <si>
    <t xml:space="preserve">CONCRETAGEM DE BLOCOS DE COROAMENTO E VIGAS BALDRAMES, FCK 25 MPA E 35 MPA, COM USO DE BOMBA – LANÇAMENTO, ADENSAMENTO E ACABAMENTO. AF_06/2017
</t>
  </si>
  <si>
    <t>2.1.3.</t>
  </si>
  <si>
    <t>HT051</t>
  </si>
  <si>
    <t>PTOJETOS EXECUTIVOS PCMAT</t>
  </si>
  <si>
    <t>8.1.9.</t>
  </si>
  <si>
    <t>8.1.10.</t>
  </si>
  <si>
    <t>8.1.11.</t>
  </si>
  <si>
    <t>8.1.12.</t>
  </si>
  <si>
    <t>HT047</t>
  </si>
  <si>
    <t>HT047-1</t>
  </si>
  <si>
    <t>HT047-2</t>
  </si>
  <si>
    <t>HT048</t>
  </si>
  <si>
    <t>HT048-1</t>
  </si>
  <si>
    <t>HT049</t>
  </si>
  <si>
    <t>CALHAS ALUZINCO-CORTE 1,50m EM CHAPA ALUZINCO 0,50mm</t>
  </si>
  <si>
    <t>CALHAS ALUZINCO-CORTE 0,75m EM CHAPA ALUZINCO 0,50mm</t>
  </si>
  <si>
    <t>MAT      SEM BDI  M. O.     BDI DIF</t>
  </si>
  <si>
    <t>CALHAS ALUZINCO-CORTE 0,60m EM CHAPA ALUZINCO 0,50mm</t>
  </si>
  <si>
    <t>RUFOS ALUZINCO-CORTE 0,38m EM CHAPA ALUZINCO 0,50mm</t>
  </si>
  <si>
    <t>RUFOS ALUZINCO-CORTE 0,78m EM CHAPA ALUZINCO 0,50mm</t>
  </si>
  <si>
    <t>ALGEROSAS ALUZINCO-CORTE0,63m EM CHAPA ALUZINCO 0,50mm</t>
  </si>
  <si>
    <t>13.1.1.</t>
  </si>
  <si>
    <t>13.2.1.</t>
  </si>
  <si>
    <t>13.2.2.</t>
  </si>
  <si>
    <t>13.2.3.</t>
  </si>
  <si>
    <t>13.2.4.</t>
  </si>
  <si>
    <t>13.2.5.</t>
  </si>
  <si>
    <t>13.2.6.</t>
  </si>
  <si>
    <t>13.2.7.</t>
  </si>
  <si>
    <t>13.2.8.</t>
  </si>
  <si>
    <t>13.2.9.</t>
  </si>
  <si>
    <t>13.3.1.</t>
  </si>
  <si>
    <t>13.3.2.</t>
  </si>
  <si>
    <t>13.3.3.</t>
  </si>
  <si>
    <t>13.3.4.</t>
  </si>
  <si>
    <t>14.</t>
  </si>
  <si>
    <t>14.1.</t>
  </si>
  <si>
    <t>14.2.</t>
  </si>
  <si>
    <t>14.3.</t>
  </si>
  <si>
    <t>MOBILIÁRIO</t>
  </si>
  <si>
    <t>TOTAL MOBILIÁRIO</t>
  </si>
  <si>
    <t>PAINÉIS DIVISÓRIOS SANITÁRIOS/VESTIÁRIOS</t>
  </si>
  <si>
    <t>MOBILIÁRIO E PAINÉIS DIVISÓRIOS SANITÁRIOS/VESTIÁRIOS</t>
  </si>
  <si>
    <t>TOTAL PAINÉIS DIVISÓRIOS SANITÁRIOS/VESTIÁRIOS</t>
  </si>
  <si>
    <t>TOTAL MOBILIÁRIO E PAINÉIS DIVISÓRIOS SANITÁRIOS/VESTIÁRIOS</t>
  </si>
  <si>
    <t>HT045</t>
  </si>
  <si>
    <t>HT050</t>
  </si>
  <si>
    <t>PAINÉIS DIVISÓRIOS EM PVC ALVEOLAR-H=2,00 m, COR BRANCA, FIXO EM PERFIS DE ALUMÍNIO ANODIZADO BRANCO, COM 14 (QUATORZE) PORTAS DE 0,70 m x 1,70 m</t>
  </si>
  <si>
    <t>BALCÕES, BANCADAS E MESAS EM MDF BRANCO E TAMPOS E CUBAS EM AÇO INOX DE ACORDO COM DETALHAMENTO PROJETO ARQUITEÕNICO.</t>
  </si>
  <si>
    <t>5.3.1.6.</t>
  </si>
  <si>
    <t>13.2.10.</t>
  </si>
  <si>
    <t>PINTURA DE SÍMBOLOS E TEXTOS COM TINTA ACRÍLICA, DEMARCAÇÃO COM FITA ADESIVA E APLICAÇÃO COM ROLO. AF_05/2021</t>
  </si>
  <si>
    <t>3.3.4.2.4.</t>
  </si>
  <si>
    <t>HT052</t>
  </si>
  <si>
    <t>CAIXA DE SEPARAÇÃO DE GESSO</t>
  </si>
  <si>
    <t>PRÉDIOS SESMIT E AGAR-REFORÇO ESTRUTURA</t>
  </si>
  <si>
    <t>3.2.1.9.</t>
  </si>
  <si>
    <t>(COMPOSIÇÃO REPRESENTATIVA) DO SERVIÇO DE CONTRAPISO EM ARGAMASSA TRAÇO 1:4(CIM E AREIA), BETONEIRA 400 L, E = 4 CM ÁREAS SECAS E  MOLHADAS SOBRE LAJE , E = 3 CM ÁREAS MOLHADAS SOBRE IMPERMEABILIZAÇÃO, CASA E EDIFICAÇÃO PÚBLICA PADRÃO. AF_11/2014</t>
  </si>
  <si>
    <t>3.2.2.3.</t>
  </si>
  <si>
    <t>3.2.2.4.</t>
  </si>
  <si>
    <t>3.2.2.5.</t>
  </si>
  <si>
    <t xml:space="preserve">ALVENARIA DE VEDAÇÃO DE BLOCOS CERÂMICOS FURADOS NA VERTICAL DE 19X19X39CM(ESPESSURA 19CM) DE PAREDES COM ÁREA LÍQUIDA MAIOR OU IGUAL A 6M² COM VÃOS E ARGAMASSA DEASSENTAMENTO COM PREPARO EM BETONEIRA. AF_06/2014
</t>
  </si>
  <si>
    <t>ALVENARIA DE VEDAÇÃO DE BLOCOS CERÂMICOS FURADOS NA VERTICAL DE 14X19X39CM(ESPESSURA 14CM) DE PAREDES COM ÁREA LÍQUIDA MAIOR OU IGUAL A 6M² COM VÃOS E ARGAMASSA DEASSENTAMENTO COM PREPARO MANUAL. AF_06/2014</t>
  </si>
  <si>
    <t>ALVENARIA DE VEDAÇÃO DE BLOCOS CERÂMICOS FURADOS NA VERTICAL DE 9X19X39CM (ESPESSURA 9CM) DE PAREDES COM ÁREA LÍQUIDA MAIOR OU IGUAL A 6M² COM VÃOS E ARGAMASSA DE ASSENTAMENTO COM PREPARO MANUAL. AF_06/2014</t>
  </si>
  <si>
    <t>PAREDE COM PLACAS DE GESSO ACARTONADO (DRYWALL), PARA USO INTERNO, COM DUASFACES SIMPLES E ESTRUTURA METÁLICA COM GUIAS DUPLAS, COM VÃOS. AF_06/2017_P</t>
  </si>
  <si>
    <t>3.2.6.10.</t>
  </si>
  <si>
    <t>3.2.6.11.</t>
  </si>
  <si>
    <t>3.2.6.12.</t>
  </si>
  <si>
    <t>3.2.6.13.</t>
  </si>
  <si>
    <t>3.2.6.14.</t>
  </si>
  <si>
    <t>3.2.6.15.</t>
  </si>
  <si>
    <t>3.2.6.16.</t>
  </si>
  <si>
    <t>3.2.6.17.</t>
  </si>
  <si>
    <t>3.2.6.18.</t>
  </si>
  <si>
    <t>3.2.6.19.</t>
  </si>
  <si>
    <t>3.2.6.20.</t>
  </si>
  <si>
    <t xml:space="preserve">JANELA DE ALUMÍNIO DE CORRER COM 2 FOLHAS PARA VIDROS, BATENTE, ACABAMENTO COR BRANCO. FERRAGENS, ALIZAR E CONTRAMARCO. FORNECIMENTO E INSTALAÇÃO
</t>
  </si>
  <si>
    <t>HT042</t>
  </si>
  <si>
    <t xml:space="preserve">PORTA EM ALUMÍNIO DE ABRIR TIPO VENEZIANA COR BRANCO, COM CONTRAMARCO, FIXAÇÃO COM PARAFUSOS - FORNECIMENTO E INSTALAÇÃO.
</t>
  </si>
  <si>
    <t>HT042-1</t>
  </si>
  <si>
    <t xml:space="preserve">JANELA EM ALUMÍNIO TIPO VENEZIANA, FIXA COR BRANCO, COM CONTRAMARCO, FIXAÇÃO COM PARAFUSOS - FORNECIMENTO E INSTALAÇÃO.
</t>
  </si>
  <si>
    <t>HT043</t>
  </si>
  <si>
    <t>HT044</t>
  </si>
  <si>
    <t>HT014</t>
  </si>
  <si>
    <t>HT014-1</t>
  </si>
  <si>
    <t xml:space="preserve">PORTA DE ALUMÍNIO DE ABRIR COM PAINEL LAMBRI E VIDRO, COR BRANCO, COM GUARNIÇÃO E CONTRAMARCO, FIXAÇÃO COM PARAFUSOS - FORNECIMENTO E INSTALAÇÃO
</t>
  </si>
  <si>
    <t xml:space="preserve">JANELA FIXA DE ALUMÍNIO COM VIDRO, BATENTE E FERRAGENS ACABAMENTO COR BRANCO, COM ALIZAR E CONTRAMARCO. FORNECIMENTO E INSTALAÇÃO.
</t>
  </si>
  <si>
    <t>PORTA CORTA-FOGO 200X220CM - FORNECIMENTO E INSTALAÇÃO.</t>
  </si>
  <si>
    <t xml:space="preserve">KIT DE PORTA-PRONTA DE MADEIRA EM ACABAMENTO MELAMÍNICO BRANCO, FOLHA PESADA OU SUPERPESADA, E BATENTE METÁLICO, 80X210CM, C/VISOR, FIXAÇÃO COM ARGAMASSA - FORNECIMENTO E INSTALAÇÃO.
</t>
  </si>
  <si>
    <t>KIT DE PORTA-PRONTA DE MADEIRA EM ACABAMENTO MELAMÍNICO BRANCO, FOLHA PESADA OU SUPERPESADA, E BATENTE METÁLICO, 80X210CM, C/VISOR-PNE, FIXAÇÃO COM ARGAMASSA - FORNECIMENTO E INSTALAÇÃO.</t>
  </si>
  <si>
    <t xml:space="preserve">VERGA MOLDADA IN LOCO EM CONCRETO PARA JANELAS COM MAIS DE 1,5 M DE VÃO. AF_03/2016
</t>
  </si>
  <si>
    <t xml:space="preserve">CONTRAVERGA MOLDADA IN LOCO EM CONCRETO PARA VÃOS DE MAIS DE 1,5 M DE COMPRIMENTO. AF_03/2016
</t>
  </si>
  <si>
    <t>HT015</t>
  </si>
  <si>
    <t>HT015-1</t>
  </si>
  <si>
    <t>KIT DE PORTA-PRONTA DE MADEIRA EM ACABAMENTO MELAMÍNICO BRANCO, FOLHA PESADA OU SUPERPESADA, E BATENTE METÁLICO, 90X210CM,C/VISOR, FIXAÇÃO COM ARGAMASSA - FORNECIMENTO E INSTALAÇÃO.</t>
  </si>
  <si>
    <t>KIT DE PORTA-PRONTA DE MADEIRA EM ACABAMENTO MELAMÍNICO BRANCO, FOLHA PESADA OU SUPERPESADA, E BATENTE METÁLICO, 90X210CM,C/VISOR-PNE, FIXAÇÃO COM ARGAMASSA - FORNECIMENTO E INSTALAÇÃO.</t>
  </si>
  <si>
    <t>HT016</t>
  </si>
  <si>
    <t>HT016-1</t>
  </si>
  <si>
    <t>HT016-2</t>
  </si>
  <si>
    <t>HT015-3</t>
  </si>
  <si>
    <t>HT026</t>
  </si>
  <si>
    <t>HT027</t>
  </si>
  <si>
    <t>KIT DE PORTA-PRONTA DE MADEIRA EM ACABAMENTO MELAMÍNICO BRANCO, FOLHA PESADA OU SUPERPESADA, E BATENTE METÁLICO, 110X210CM, FIXAÇÃO COM ARGAMASSA - FORNECIMENTO E INSTALAÇÃO.</t>
  </si>
  <si>
    <t>KIT DE PORTA-PRONTA DE MADEIRA EM ACABAMENTO MELAMÍNICO BRANCO, FOLHA PESADA OU SUPERPESADA, E BATENTE METÁLICO, 110X210CM, C/VISOR, FIXAÇÃO COM ARGAMASSA - FORNECIMENTO E INSTALAÇÃO.</t>
  </si>
  <si>
    <t>KIT DE PORTA-PRONTA DE MADEIRA EM ACABAMENTO MELAMÍNICO BRANCO, FOLHA PESADA OU SUPERPESADA, E BATENTE METÁLICO-110X210CM, C/VISOR, VAI E VEM, FIXAÇÃO COM ARGAMASSA - FORNECIMENTO E INSTALAÇÃO.</t>
  </si>
  <si>
    <t>KIT DE PORTA-PRONTA DE MADEIRA EM ACABAMENTO MELAMÍNICO BRANCO, FOLHA PESADA OU SUPERPESADA, E BATENTE METÁLICO-110X210CM, C/VISOR, CORREDIÇA, FIXAÇÃO COM ARGAMASSA - FORNECIMENTO E INSTALAÇÃO.</t>
  </si>
  <si>
    <t>KIT DE PORTA-PRONTA DE MADEIRA EM ACABAMENTO MELAMÍNICO, FOLHA PESADA OU SUPERPESADA, E BATENTE METÁLICO, 2x90X210CM,C/VISOR, VAI E VEM, FIXAÇÃO COM ARGAMASSA - FORNECIMENTO E INSTALAÇÃO</t>
  </si>
  <si>
    <t>KIT DE PORTA-PRONTA DE MADEIRA EM ACABAMENTO MELAMÍNICO, FOLHA PESADA OU SUPERPESADA, E BATENTE METÁLICO, 2x70X210CM,C/VISOR, VAI E VEM, FIXAÇÃO COM ARGAMASSA - FORNECIMENTO E INSTALAÇÃO</t>
  </si>
  <si>
    <t>4.2.2.2.</t>
  </si>
  <si>
    <t>4.2.1.1.</t>
  </si>
  <si>
    <t>4.2.1.2.</t>
  </si>
  <si>
    <t>4.2.1.3.</t>
  </si>
  <si>
    <t>4.2.1.4.</t>
  </si>
  <si>
    <t>4.2.1.5.</t>
  </si>
  <si>
    <t>4.2.1.6.</t>
  </si>
  <si>
    <t>4.2.1.7.</t>
  </si>
  <si>
    <t>4.2.1.8.</t>
  </si>
  <si>
    <t>EMBOÇO OU MASSA ÚNICA EM ARGAMASSA TRAÇO 1:2:8, PREPARO MECÂNICO COM BETONEIRA 400 L, APLICADA MANUALMENTE EM PANOS DE FACHADA COM PRESENÇA DE VÃOS, ESPESSURA DE 25MM. AF_06/2014</t>
  </si>
  <si>
    <t xml:space="preserve">M2  </t>
  </si>
  <si>
    <t xml:space="preserve">M2   </t>
  </si>
  <si>
    <t>4.2.3.4.</t>
  </si>
  <si>
    <t xml:space="preserve">APLICAÇÃO E LIXAMENTO DE MASSA LÁTEX EM TETO DE GESSO, UMA DEMÃO.
AF_06/2014
</t>
  </si>
  <si>
    <t xml:space="preserve">APLICAÇÃO MANUAL DE PINTURA COM TINTA LÁTEX ACRÍLICA EM TETO DE GESSO, DUAS DEMÃOS.A F_06/2014
</t>
  </si>
  <si>
    <t xml:space="preserve">APLICAÇÃO DE FUNDO SELADOR ACRÍLICO EM TETO DE GESSO, UMA DEMÃO.
AF_06/2014
</t>
  </si>
  <si>
    <t xml:space="preserve">APLICAÇÃO E LIXAMENTO DE MASSA LÁTEX EM TETO DE GESSO, UMA DEMÃO. AF_06/2014
</t>
  </si>
  <si>
    <t>HT040</t>
  </si>
  <si>
    <t>5.2.6.8.</t>
  </si>
  <si>
    <t>5.2.6.9.</t>
  </si>
  <si>
    <t>5.2.6.10.</t>
  </si>
  <si>
    <t xml:space="preserve">M2     </t>
  </si>
  <si>
    <t>6.2.2.4.</t>
  </si>
  <si>
    <t>6.2.4.4.2.</t>
  </si>
  <si>
    <t>6.2.4.4.3.</t>
  </si>
  <si>
    <t>6.2.6.8.</t>
  </si>
  <si>
    <t>6.2.6.9.</t>
  </si>
  <si>
    <t>6.2.6.10.</t>
  </si>
  <si>
    <t>6.2.6.11.</t>
  </si>
  <si>
    <t>6.2.6.12.</t>
  </si>
  <si>
    <t>6.2.6.13.</t>
  </si>
  <si>
    <t>6.2.6.14.</t>
  </si>
  <si>
    <t>HT041</t>
  </si>
  <si>
    <t>JANELA DE ALUMÍNIO TIPO MAXIM-AR, COR BRANCO, COM VIDROS, BATENTE E FERRAGENS. INCLUSIVE ALIZAR, ACABAMENTO E CONTRAMARCO. FORNECIMENTO E INSTALAÇÃO.</t>
  </si>
  <si>
    <t>PORTA CORTA-FOGO 110X220CM - FORNECIMENTO E INSTALAÇÃO.</t>
  </si>
  <si>
    <t xml:space="preserve">MONTAGEM DO QUADRO GERAL DE BAIXA TENSÃO TR1-CONCESSIONARIA </t>
  </si>
  <si>
    <t xml:space="preserve">TOTAL MONTAGEM DO QUADRO GERAL DE BAIXA TENSÃO TR1-CONCESSIONARIA </t>
  </si>
  <si>
    <t xml:space="preserve">MONTAGEM DO QUADRO GERAL DE BAIXA TENSÃO GERADOR </t>
  </si>
  <si>
    <t xml:space="preserve">MONTAGEM DO QUADRO GERAL DE BAIXA TENSÃO TR2-CONCESSIONARIA </t>
  </si>
  <si>
    <t xml:space="preserve">TOTAL MONTAGEM DO QUADRO GERAL DE BAIXA TENSÃO TR2-CONCESSIONARIA </t>
  </si>
  <si>
    <t>7.1.3.1</t>
  </si>
  <si>
    <t xml:space="preserve">MONTAGEM QUADROS DE CARGAS E DISTRIBUIÇÃO-GERADOR/CONCESSIONARIA/IT MEDIC0/AC </t>
  </si>
  <si>
    <t>TOTAL MONTAGEM QUADROS DE CARGAS E DISTRIBUIÇÃO-GERADOR/CONCESSIONARIA/IT MEDIC0/AC</t>
  </si>
  <si>
    <t xml:space="preserve">QGBT AUTOPORTANTE MONOBLOCO-610x2100x600mm-USO APARENTE-IP54- APOIADO NO SOLO-COMPLETO
</t>
  </si>
  <si>
    <t>HBMSM033-1</t>
  </si>
  <si>
    <t xml:space="preserve">CABO DE COBRE FLEXÍVEL ISOLADO, 300 MM², ANTI-CHAMA 0,6/1,0 KV, PARA REDE ENTERRADA DE DISTRIBUIÇÃO DE ENERGIA ELÉTRICA - FORNECIMENTO E INSTALAÇÃO. AF_12/2021
</t>
  </si>
  <si>
    <t xml:space="preserve">HBMSM048-1 </t>
  </si>
  <si>
    <t xml:space="preserve">REINSTALAÇÃO DO ATUAL DISJUNTOR TRIPOLAR 1600A-CAIXA MOLDADA
</t>
  </si>
  <si>
    <t>HBMSM064</t>
  </si>
  <si>
    <t>7.1.2.2.</t>
  </si>
  <si>
    <t>QGBT AUTOPORTANTE MONOBLOCO-610x2100x600mm-USO APARENTE-IP54- APOIADO NO SOLO-COMPLETO</t>
  </si>
  <si>
    <t>HBMSM033-2</t>
  </si>
  <si>
    <t>HBMSM032</t>
  </si>
  <si>
    <t>QGBT AUTOPORTANTE MONOBLOCO-1010x2100x600mm-USO APARENTE-IP54- APOIADO NO SOLO-COMPLETO</t>
  </si>
  <si>
    <t>7.1.2.3.</t>
  </si>
  <si>
    <t xml:space="preserve">DISJUNTOR TRIPOLAR 1600A-65kVA-CAIXA MOLDADA-AJUSTÁVEL-0,75-1 X In FORNECIMENTO E INSTALAÇÃO
</t>
  </si>
  <si>
    <t>7.1.2.4.</t>
  </si>
  <si>
    <t>7.1.2.5.</t>
  </si>
  <si>
    <t>7.1.2.6.</t>
  </si>
  <si>
    <t xml:space="preserve">HBMSM050 </t>
  </si>
  <si>
    <t xml:space="preserve">DISJUNTOR TRIPOLAR 200-36kVA-CAIXA MOLDADA FORNECIMENTO
E INSTALAÇÃO
</t>
  </si>
  <si>
    <t>7.1.2.7.</t>
  </si>
  <si>
    <t>7.1.2.8.</t>
  </si>
  <si>
    <t>7.1.2.9.</t>
  </si>
  <si>
    <t>7.1.2.10.</t>
  </si>
  <si>
    <t>7.1.2.11.</t>
  </si>
  <si>
    <t>7.1.2.12.</t>
  </si>
  <si>
    <t>REINSTALAÇÃO DISJUNTORES</t>
  </si>
  <si>
    <t xml:space="preserve">HBMSM047 </t>
  </si>
  <si>
    <t>7.1.2.13.</t>
  </si>
  <si>
    <t>7.1.2.14.</t>
  </si>
  <si>
    <t>SERVIÇOS LIGAÇÕES ELÉTRICAS PROVISÓRIAS</t>
  </si>
  <si>
    <t xml:space="preserve">TOTAL MONTAGEM DO QUADRO GERAL DE BAIXA TENSÃO GERADOR </t>
  </si>
  <si>
    <t xml:space="preserve">QGBT AUTOPORTANTE MONOBLOCO-810x2100x600mm-USO APARENTE-IP54- APOIADO NO SOLO-COMPLETO
</t>
  </si>
  <si>
    <t>7.1.3.1.1.</t>
  </si>
  <si>
    <t>REINSTALAÇÃO DO ATUAL DISJUNTOR TRIPOLAR 500A-CAIXA MOLDADA</t>
  </si>
  <si>
    <t>7.1.3.1.2.</t>
  </si>
  <si>
    <t xml:space="preserve">HBMSM054 </t>
  </si>
  <si>
    <t xml:space="preserve">DISJUNTOR TRIPOLAR 125-25kVA-CAIXA MOLDADA FORNECIMENTO
E INSTALAÇÃO
</t>
  </si>
  <si>
    <t xml:space="preserve">SISTEMA GRUPO GERADOR ABERTO-POTENCIA DE 625kVA
C/SILENCIADOR HOSPITALAR-ENUADORES DE RUÍDO DE ASPIRAÇÃO E
EXAUSTÃO DE 75dB A 5,00M
</t>
  </si>
  <si>
    <t>SISTEMAS ITs MEDICO BASICO COMPLETO-9  UNIDADES C/POTENCIA DE 10 KVA, 1 UNIDADE C/POTENCIA DE 7,5 KVA E 6  UNIDADES C/POTENCIA DE 5 KVA</t>
  </si>
  <si>
    <t>SISTEMA DE MONITORAMENTO DE CHAMADA DE ENFERMAGEM</t>
  </si>
  <si>
    <t xml:space="preserve">HT046 </t>
  </si>
  <si>
    <t>7.1.3.1.3.</t>
  </si>
  <si>
    <t>7.1.3.1.4.</t>
  </si>
  <si>
    <t>7.1.3.1.5.</t>
  </si>
  <si>
    <t>7.1.3.1.6.</t>
  </si>
  <si>
    <t>7.1.3.1.7.</t>
  </si>
  <si>
    <t>7.1.3.1.8.</t>
  </si>
  <si>
    <t>7.1.3.1.9.</t>
  </si>
  <si>
    <t>7.1.3.1.10.</t>
  </si>
  <si>
    <t>7.1.3.1.11.</t>
  </si>
  <si>
    <t>7.1.3.1.12.</t>
  </si>
  <si>
    <t>7.1.3.1.13.</t>
  </si>
  <si>
    <t>7.1.3.1.14.</t>
  </si>
  <si>
    <t>7.1.3.2.1.</t>
  </si>
  <si>
    <t xml:space="preserve">CABO COBRE UNIPOLAR 06/1,0kV-90ºC-120mm²- BASE POLIOLEFÍNICA
NÃO HALOGENADA-TIPO AFUMEX-PARA DISTRIBUIÇÃO. FORNECIMENTO E
INSTALAÇÃO.
</t>
  </si>
  <si>
    <t>HBMSM012</t>
  </si>
  <si>
    <t>7.1.3.2.2.</t>
  </si>
  <si>
    <t>7.1.3.2.3.</t>
  </si>
  <si>
    <t>7.1.3.2.4.</t>
  </si>
  <si>
    <t>7.1.3.2.5.</t>
  </si>
  <si>
    <t>7.1.3.2.6.</t>
  </si>
  <si>
    <t>7.1.3.2.7.</t>
  </si>
  <si>
    <t>CABO DE COBRE ISOLADO PVC 450/750V 70MM2 RESISTENTE A CHAMA - FORNECIMENTOE INSTALACAO</t>
  </si>
  <si>
    <t>73860/15</t>
  </si>
  <si>
    <t xml:space="preserve">TERMINAL OU CONECTOR DE PRESSAO - PARA CABO 120MM2 - FORNECIMENTO E INSTALACAO
</t>
  </si>
  <si>
    <t>QUADRO TIPO COMANDO-SOBREPOR-500x900x150mm-C/BARRAMENTOS PARA 24 DISJUNTORES + DISJUNTOR GERAL. FORNECIMENTO E INSTALAÇÃO</t>
  </si>
  <si>
    <t xml:space="preserve">HBMSM041 </t>
  </si>
  <si>
    <t xml:space="preserve">HBMSM035 </t>
  </si>
  <si>
    <t xml:space="preserve">QUADRO TIPO COMANDO-DE EMBUTIR-5500x1100x125mm-C/BARRAMENTOS PARA 52 DISJUNTORES + DISJUNTOR GERAL. FORNECIMENTO E INSTALAÇÃO
</t>
  </si>
  <si>
    <t xml:space="preserve">QUADRO TIPO COMANDO-DE EMBUTIR-500x1000x125mm-C/BARRAMENTOS PARA 42 DISJUNTORES + DISJUNTOR GERAL. FORNECIMENTO E INSTALAÇÃO
</t>
  </si>
  <si>
    <t xml:space="preserve">QUADRO TIPO COMANDO-DE EMBUTIR-500x900x125mm-C/BARRAMENTOS PARA 36 DISJUNTORES + DISJUNTOR GERAL. FORNECIMENTO E INSTALAÇÃO
</t>
  </si>
  <si>
    <t xml:space="preserve">QUADRO TIPO COMANDO-DE EMBUTIR-500x800x125mm-C/BARRAMENTOS PARA 24 DISJUNTORES + DISJUNTOR GERAL. FORNECIMENTO E INSTALAÇÃO
</t>
  </si>
  <si>
    <t>7.1.3.2.8.</t>
  </si>
  <si>
    <t>7.1.3.2.9.</t>
  </si>
  <si>
    <t>7.1.3.2.10.</t>
  </si>
  <si>
    <t>7.1.3.2.11.</t>
  </si>
  <si>
    <t>7.1.3.2.12.</t>
  </si>
  <si>
    <t>7.1.3.2.13.</t>
  </si>
  <si>
    <t>7.1.3.2.14.</t>
  </si>
  <si>
    <t>7.1.3.2.15.</t>
  </si>
  <si>
    <t>7.1.3.2.16.</t>
  </si>
  <si>
    <t>7.1.3.2.17.</t>
  </si>
  <si>
    <t>7.1.3.2.18.</t>
  </si>
  <si>
    <t>7.1.3.2.19.</t>
  </si>
  <si>
    <t>7.1.3.2.20.</t>
  </si>
  <si>
    <t>7.1.3.2.21.</t>
  </si>
  <si>
    <t>7.1.3.2.22.</t>
  </si>
  <si>
    <t>7.1.3.2.23.</t>
  </si>
  <si>
    <t>7.1.3.2.24.</t>
  </si>
  <si>
    <t>7.1.3.2.25.</t>
  </si>
  <si>
    <t>7.1.3.2.26.</t>
  </si>
  <si>
    <t>7.1.3.2.27.</t>
  </si>
  <si>
    <t>7.1.3.2.28.</t>
  </si>
  <si>
    <t>DISJUNTOR TRIPOLAR TIPO DIN, CORRENTE NOMINAL DE 40A - FORNECIMENTO E INSTALAÇÃO. AF_04/2016</t>
  </si>
  <si>
    <t>7.1.3.33.</t>
  </si>
  <si>
    <t>7.1.3.34.</t>
  </si>
  <si>
    <t>7.1.3.35.</t>
  </si>
  <si>
    <t>7.1.3.36.</t>
  </si>
  <si>
    <t>7.1.3.40.</t>
  </si>
  <si>
    <t>7.1.3.37.</t>
  </si>
  <si>
    <t>7.1.3.38.</t>
  </si>
  <si>
    <t>7.1.3.39.</t>
  </si>
  <si>
    <t>7.1.3.41.</t>
  </si>
  <si>
    <t>7.1.3.42.</t>
  </si>
  <si>
    <t>7.1.3.43.</t>
  </si>
  <si>
    <t>7.1.3.44.</t>
  </si>
  <si>
    <t>7.1.3.45.</t>
  </si>
  <si>
    <t>7.1.3.46.</t>
  </si>
  <si>
    <t>7.1.3.47.</t>
  </si>
  <si>
    <t>7.1.3.48.</t>
  </si>
  <si>
    <t>7.1.3.49.</t>
  </si>
  <si>
    <t>7.1.3.50.</t>
  </si>
  <si>
    <t>7.1.3.51.</t>
  </si>
  <si>
    <t>DISJUNTOR TRIPOLAR TIPO DIN, CORRENTE NOMINAL DE 63A - FORNECIMENTO E INSTALAÇÃO. AF_04/2016</t>
  </si>
  <si>
    <t xml:space="preserve">DISJUNTOR MONOPOLAR TIPO DIN, CORRENTE NOMINAL DE 50A -
FORNECIMENTO E INST ALAÇÃO. AF_10/2020
</t>
  </si>
  <si>
    <t xml:space="preserve">DISJUNTOR MONOPOLAR TIPO DIN, CORRENTE NOMINAL DE 40A -
FORNECIMENTO E INST ALAÇÃO. AF_10/2020
</t>
  </si>
  <si>
    <t xml:space="preserve">DISJUNTOR MONOPOLAR TIPO DIN, CORRENTE NOMINAL DE 25A -
FORNECIMENTO E INST ALAÇÃO. AF_10/2020
</t>
  </si>
  <si>
    <t>DISJUNTOR TRIPOLAR TIPO DIN, CORRENTE NOMINAL DE 32A - FORNECIMENTO E INSTALAÇÃO. AF_04/2016</t>
  </si>
  <si>
    <t>DISJUNTOR TRIPOLAR TIPO DIN, CORRENTE NOMINAL DE 20A - FORNECIMENTO E INSTALAÇÃO. AF_04/2016</t>
  </si>
  <si>
    <t xml:space="preserve">IDENTIFICAÇÃO CABEAMENTO ( PLACAS ACRÍLICAS OU FITAS OU ANILHAS)
</t>
  </si>
  <si>
    <t xml:space="preserve">DISJUNTOR BIPOLAR TIPO DIN, CORRENTE NOMINAL DE 32A -
FORNECIMENTO E INSTAL AÇÃO. AF_10/2020
</t>
  </si>
  <si>
    <t xml:space="preserve">DISJUNTOR BIPOLAR TIPO DIN, CORRENTE NOMINAL DE 20A -
FORNECIMENTO E INSTAL AÇÃO. AF_10/2020
</t>
  </si>
  <si>
    <t xml:space="preserve">DISJUNTOR BIPOLAR TIPO DIN, CORRENTE NOMINAL DE 16A -
FORNECIMENTO E INSTAL AÇÃO. AF_10/2020
</t>
  </si>
  <si>
    <t xml:space="preserve">DISJUNTOR BIPOLAR TIPO DIN, CORRENTE NOMINAL DE 10A -
FORNECIMENTO E INSTAL AÇÃO. AF_10/2020
</t>
  </si>
  <si>
    <t>DISJUNTOR TRIPOLAR TIPO DIN, CORRENTE NOMINAL DE 10A - FORNECIMENTO E INSTALAÇÃO. AF_04/2016</t>
  </si>
  <si>
    <t>COMPOSIÇÃO REPRESENTATIVA  DO SERVIÇO LEITO METÁLICO MÉDIO-1000x100x3000mm, INCLUSIVE CONEXÕES, CURVAS, COTOVELOS, TES, REDUÇÕES,  EMENDAS, SUPORTES.</t>
  </si>
  <si>
    <t>COMPOSIÇÃO REPRESENTATIVA  DO SERVIÇO LEITO METÁLICO MÉDIO-500x100x3000mm, INCLUSIVE CONEXÕES, CURVAS, COTOVELOS, TES, REDUÇÕES,  EMENDAS, SUPORTES.</t>
  </si>
  <si>
    <t>COMPOSIÇÃO REPRESENTATIVA  DO SERVIÇO LEITO METÁLICO MÉDIO-300x100x3000mm, INCLUSIVE CONEXÕES, CURVAS, COTOVELOS, TES, REDUÇÕES,  EMENDAS, SUPORTES.</t>
  </si>
  <si>
    <t>HBMSM-010</t>
  </si>
  <si>
    <t>HBMSM-010-1</t>
  </si>
  <si>
    <t>MACIÇO ARREDONDADO 50mm² (REBAR-DIAM 8mm x 3m) GALVANIZADO A QUENTE - MALHA DESCIDA</t>
  </si>
  <si>
    <t>MACIÇO ARREDONDADO 70mm² (REBAR-DIAM 8mm x 3m) GALVANIZADO A QUENTE - MALHA ATERRAMENTO</t>
  </si>
  <si>
    <t>HBMSM173</t>
  </si>
  <si>
    <t>SOLDA EXOTÉRMICA CDH-70mm²/50mm²</t>
  </si>
  <si>
    <t>SOLDA EXOTÉRMICA SCE/SCA-50 mm²</t>
  </si>
  <si>
    <t>SOLDA EXOTÉRMICA SVE-50 mm²</t>
  </si>
  <si>
    <t>7.1.6.17.</t>
  </si>
  <si>
    <t>7.1.6.18.</t>
  </si>
  <si>
    <t>TERMINAL OU CONECTOR DE PRESSAO - PARA CABO 6MM2 - FORNECIMENTO E INSTALACAO</t>
  </si>
  <si>
    <t>TERMINAL OU CONECTOR DE PRESSAO - PARA CABO 16MM2 - FORNECIMENTO E INSTALACAO</t>
  </si>
  <si>
    <t>7.1.6.19.</t>
  </si>
  <si>
    <t>7.1.6.20.</t>
  </si>
  <si>
    <t>7.1.6.21.</t>
  </si>
  <si>
    <t>7.1.6.22.</t>
  </si>
  <si>
    <t>HBMSM177</t>
  </si>
  <si>
    <t xml:space="preserve">CURVA 90 GRAUS PARA ELETRODUTO, PVC, ROSCÁVEL, DN 32 MM (1"), PARA CIRCUITOS TERMINAIS, INSTALADA EM LAJE - FORNECIMENTO E INSTALAÇÃO. AF_12/2015
</t>
  </si>
  <si>
    <t>MEDIÇÃO SISTEMA PDAS</t>
  </si>
  <si>
    <t>CJ</t>
  </si>
  <si>
    <t>HBMSM147</t>
  </si>
  <si>
    <t xml:space="preserve">CABO COAXIAL TV-CFTV
</t>
  </si>
  <si>
    <t xml:space="preserve">HBMSM161-1 </t>
  </si>
  <si>
    <t>TOMADA (3) DE REDE RJ45-COMPLETA-C/CAIXA P/CANALETA.</t>
  </si>
  <si>
    <t>HBMSM086</t>
  </si>
  <si>
    <t>ELETROCALHA PERFURADA-100x100x3000mm-CHAPA 18 COM VIROLA</t>
  </si>
  <si>
    <t>HBMSM108 -1</t>
  </si>
  <si>
    <t>TE HORIZONTAL 90°/RETO/VERTICAL DERIVAÇÃO-100x100mm</t>
  </si>
  <si>
    <t>HBMSM098</t>
  </si>
  <si>
    <t>TAMPA PRESSÃO-ELETROCALHA-100x3000mm-CHAPA 18</t>
  </si>
  <si>
    <t>HBMSM105</t>
  </si>
  <si>
    <t>CURVA HORIZONTAL DE INVERSÃO 100x100mm</t>
  </si>
  <si>
    <t>HBMSM162</t>
  </si>
  <si>
    <t>7.1.5.39.</t>
  </si>
  <si>
    <t>7.1.5.40.</t>
  </si>
  <si>
    <t>7.1.5.41.</t>
  </si>
  <si>
    <t>7.1.5.42.</t>
  </si>
  <si>
    <t>7.1.5.43.</t>
  </si>
  <si>
    <t>7.1.5.44.</t>
  </si>
  <si>
    <t>7.1.5.45.</t>
  </si>
  <si>
    <t>7.1.5.46.</t>
  </si>
  <si>
    <t>7.1.5.47.</t>
  </si>
  <si>
    <t>7.1.5.48.</t>
  </si>
  <si>
    <t xml:space="preserve">HBMSM178 </t>
  </si>
  <si>
    <t xml:space="preserve">HBMSM179 </t>
  </si>
  <si>
    <t xml:space="preserve">HBMSM180 </t>
  </si>
  <si>
    <t xml:space="preserve">HBMSM181 </t>
  </si>
  <si>
    <t xml:space="preserve">HBMSM146 </t>
  </si>
  <si>
    <t>CURVA 90 GRAUS PARA ELETRODUTO, PVC, ROSCÁVEL, DN 32 MM (1"), PARA CIRCUITOS TERMINAIS, INSTALADA EM PAREDE - FORNECIMENTO E INSTALAÇÃO. AF_12/2015</t>
  </si>
  <si>
    <t>ELETRODUTO FLEXÍVEL CORRUGADO, PEAD, DN 100 (4”) - FORNECIMENTO E INSTALAÇÃO. AF_04/2016</t>
  </si>
  <si>
    <t>CAIXA DE PASSAGEM (100X100X50MM)-COM ESPELHO</t>
  </si>
  <si>
    <t>CAIXA DE PASSAGEM 4X4" EM FERRO GALVANIZADO</t>
  </si>
  <si>
    <t xml:space="preserve">CAIXA ENTERRADA ELÉTRICA RETANGULAR, EM ALVENARIA COM TIJOLOS CERÂMICOS MACIÇOS, FUNDO COM BRITA, DIMENSÕES INTERNAS: 0,6X0,6X0,6 M. AF_12/2020
</t>
  </si>
  <si>
    <t>ORGANIZADOR PVT 16 ELEMENTOS</t>
  </si>
  <si>
    <t>BALUN ATIVO</t>
  </si>
  <si>
    <t>SWITCH 32 PORTASC C/PoE</t>
  </si>
  <si>
    <t>MONITOR 43 POLEGADAS</t>
  </si>
  <si>
    <t>SISTEMA DE GRAVAÇÃO E GERENCIAMENTO</t>
  </si>
  <si>
    <t xml:space="preserve">HBMSM007 </t>
  </si>
  <si>
    <t>LUMINÁRIA LED 40W-PAINEL SLIM- (625x625mm)-EMBUTIR-CORPO AÇO-PERFIL ALUMÍNIO EXTRUDADO NA COR BRANCA-DIFUSOR TRANLÚCIDO-EFICÁCIA LUMINOSA100lm/w-TEMPERATURA COR 4000K-IRC&gt;80-DRIVER</t>
  </si>
  <si>
    <t xml:space="preserve">HBMSM070 </t>
  </si>
  <si>
    <t xml:space="preserve">LUMINÁRIA LED 30W-RETANGULAR (1282x274mm)-EMBUTIR-
CORPO AÇO-PERFIL ALUMÍNIO EXTRUDADO-BRANCA-DIFUSOR RECUADO
TRANLÚCIDO- EFICÁCIA LUMINOSA 80lm/w-TEMPERATURA COR
4000K-IRC&gt;80-DRIVER
</t>
  </si>
  <si>
    <t xml:space="preserve">HBMSM079 </t>
  </si>
  <si>
    <t>HBMSM008</t>
  </si>
  <si>
    <t xml:space="preserve">LUMINÁRIA TIPO TARTARUGA-COM LÂMPADA LED BULBO 12W-APARENTE
</t>
  </si>
  <si>
    <t>SINALEIRO DUPLO-PORTA RAIO X - TOMÓGRAFO</t>
  </si>
  <si>
    <t>73860/7</t>
  </si>
  <si>
    <t>CABO DE COBRE ISOLADO PVC 450/750V 1,0MM2 RESISTENTE A CHAMA - FORNECIMENTOE INSTALACAO</t>
  </si>
  <si>
    <t>HBMSM029</t>
  </si>
  <si>
    <t xml:space="preserve">HBMSM027 </t>
  </si>
  <si>
    <t>CABO COBRE UNIPOLAR 750V-6mm²</t>
  </si>
  <si>
    <t>CABO COBRE UNIPOLAR 750V-10mm²</t>
  </si>
  <si>
    <t>CABO COBRE UNIPOLAR 750V-16mm²</t>
  </si>
  <si>
    <t xml:space="preserve">HBMSM176 </t>
  </si>
  <si>
    <t>RETIRADA DE FIOS, ELETRODUTOS, LUMINÁRIAS ETC</t>
  </si>
  <si>
    <t>RASGO EM ALVENARIA PARA RAMAIS/ DISTRIBUIÇÃO COM DIÂMETROS MAIORES QUE 40 MM E MENORES OU IGUAIS A 75 MM. AF_05/2015</t>
  </si>
  <si>
    <t xml:space="preserve">CAIXA DE PASSAGEM 4X4" EM FERRO GALVANIZADO
</t>
  </si>
  <si>
    <t>73861/5</t>
  </si>
  <si>
    <t xml:space="preserve">CONDULETE  3/4" EM LIGA DE ALUMÍNIO FUNDIDO TIPO "C" - FORNECIMENTO E INSTALACAO
</t>
  </si>
  <si>
    <t xml:space="preserve"> ELETROCALHA PERFURADA-100x100x3000mm-CHAPA 18 COM VIROLA</t>
  </si>
  <si>
    <t xml:space="preserve">HBMSM108-1 </t>
  </si>
  <si>
    <t xml:space="preserve">HBMSM101 </t>
  </si>
  <si>
    <t>CURVA HORIZONTAL 90° 100x100mm</t>
  </si>
  <si>
    <t xml:space="preserve">HBMSM123 </t>
  </si>
  <si>
    <t>CRUZETA-100x50mm</t>
  </si>
  <si>
    <t>HBMSM001</t>
  </si>
  <si>
    <t xml:space="preserve">HBMSM004 </t>
  </si>
  <si>
    <t xml:space="preserve">HBMSM009 </t>
  </si>
  <si>
    <t>ELETRODUTO RÍGIDO ROSCÁVEL, PVC, DN 40 MM (1 1/4"), PARA CIRCUITOS TERMINAIS, INSTALADO EM PAREDE - FORNECIMENTO E INSTALAÇÃO. AF_12/2015</t>
  </si>
  <si>
    <t>CURVA 90 GRAUS PARA ELETRODUTO, PVC, ROSCÁVEL, DN 40 MM (1 1/4"), PARA CIRCUITOS TERMINAIS, INSTALADA EM PAREDE - FORNECIMENTO E INSTALAÇÃO. AF_12/2015</t>
  </si>
  <si>
    <t>REINSTALAÇÃO DO SISTEMA DE CONTROLE DE ILUMINAÇÃO DAS SALAS CIRÚRGICAS</t>
  </si>
  <si>
    <t>CHAVE ROTATIVA REVERSORA - 40A</t>
  </si>
  <si>
    <t>NOBREAK 5000 VA-ENTRADA 220V-SAÍDA 127V</t>
  </si>
  <si>
    <t>CAIXA ENTERRADA ELÉTRICA RETANGULAR, EM ALVENARIA COM TIJOLOS CERÂMICOS MACIÇOS, FUNDO COM BRITA, DIMENSÕES INTERNAS: 0,6X0,6X0,6 M. AF_12/2020</t>
  </si>
  <si>
    <t xml:space="preserve">CAIXA ENTERRADA ELÉTRICA RETANGULAR, EM ALVENARIA COM TIJOLOS CERÂMICOS MACIÇOS, FUNDO COM BRITA, DIMENSÕES INTERNAS: 0,8X0,8X0,9 M. AF_05/2018
</t>
  </si>
  <si>
    <t xml:space="preserve">ELETRODUTO RÍGIDO ROSCÁVEL, PVC, DN 85 MM (3") - FORNECIMENTO E INSTALAÇÃO.AF_12/2015
</t>
  </si>
  <si>
    <t>CURVA 90 GRAUS PARA ELETRODUTO, PVC, ROSCÁVEL, DN 85 MM (3"), PARA REDE ENTERRADA DE DISTRIBUIÇÃO DE ENERGIA ELÉTRICA - FORNECIMENTO E INSTALAÇÃO. AF_12/2021</t>
  </si>
  <si>
    <t>ELETRODUTO FLEXÍVEL CORRUGADO, PEAD, DN 50 (1 ½”)  - FORNECIMENTO E INSTALAÇÃO. AF_04/2016</t>
  </si>
  <si>
    <t>7.1.4.53.</t>
  </si>
  <si>
    <t>7.1.4.54.</t>
  </si>
  <si>
    <t>7.1.4.55.</t>
  </si>
  <si>
    <t>7.1.4.56.</t>
  </si>
  <si>
    <t>7.1.4.57.</t>
  </si>
  <si>
    <t>7.1.4.58.</t>
  </si>
  <si>
    <t>7.1.4.59.</t>
  </si>
  <si>
    <t>7.1.4.60.</t>
  </si>
  <si>
    <t>7.1.4.61.</t>
  </si>
  <si>
    <t>7.1.4.62.</t>
  </si>
  <si>
    <t>7.1.4.63.</t>
  </si>
  <si>
    <t>7.1.4.64.</t>
  </si>
  <si>
    <t>7.1.4.65.</t>
  </si>
  <si>
    <t>7.1.4.66.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</si>
</sst>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000.00"/>
    <numFmt numFmtId="165" formatCode="00.00"/>
    <numFmt numFmtId="166" formatCode="0,000.00"/>
    <numFmt numFmtId="167" formatCode="00,000.00"/>
    <numFmt numFmtId="168" formatCode="000,000.00"/>
    <numFmt numFmtId="169" formatCode="0,000,000.00"/>
    <numFmt numFmtId="170" formatCode="00,000,000.00"/>
  </numFmts>
  <fonts count="21">
    <font>
      <sz val="10"/>
      <color indexed="8"/>
      <name val="Arial"/>
      <family val="2"/>
    </font>
    <font>
      <sz val="10"/>
      <name val="Arial"/>
      <family val="2"/>
    </font>
    <font>
      <sz val="8"/>
      <color indexed="8"/>
      <name val="Arial"/>
      <family val="2"/>
    </font>
    <font>
      <sz val="7"/>
      <color indexed="8"/>
      <name val="Arial"/>
      <family val="2"/>
    </font>
    <font>
      <b/>
      <sz val="7"/>
      <color indexed="8"/>
      <name val="Arial"/>
      <family val="2"/>
    </font>
    <font>
      <sz val="10"/>
      <color theme="1"/>
      <name val="Arial"/>
      <family val="2"/>
    </font>
    <font>
      <b/>
      <sz val="10"/>
      <color theme="1"/>
      <name val="Arial"/>
      <family val="2"/>
    </font>
    <font>
      <b/>
      <sz val="10"/>
      <color indexed="8"/>
      <name val="Arial"/>
      <family val="2"/>
    </font>
    <font>
      <sz val="12"/>
      <name val="Arial"/>
      <family val="2"/>
    </font>
    <font>
      <sz val="10"/>
      <name val="Courier"/>
      <family val="3"/>
    </font>
    <font>
      <sz val="16"/>
      <name val="Arial"/>
      <family val="2"/>
    </font>
    <font>
      <b/>
      <sz val="12"/>
      <name val="Arial"/>
      <family val="2"/>
    </font>
    <font>
      <b/>
      <sz val="16"/>
      <color indexed="8"/>
      <name val="Arial"/>
      <family val="2"/>
    </font>
    <font>
      <sz val="11"/>
      <color rgb="FF000000"/>
      <name val="Calibri"/>
      <family val="2"/>
    </font>
    <font>
      <b/>
      <sz val="14"/>
      <color theme="1"/>
      <name val="Arial"/>
      <family val="2"/>
    </font>
    <font>
      <sz val="12"/>
      <color indexed="8"/>
      <name val="Arial"/>
      <family val="2"/>
    </font>
    <font>
      <b/>
      <sz val="11"/>
      <name val="Arial"/>
      <family val="2"/>
    </font>
    <font>
      <b/>
      <sz val="11"/>
      <color theme="1"/>
      <name val="Arial"/>
      <family val="2"/>
    </font>
    <font>
      <b/>
      <sz val="10"/>
      <color rgb="FFFF0000"/>
      <name val="Arial"/>
      <family val="2"/>
    </font>
    <font>
      <sz val="10"/>
      <color rgb="FFFF0000"/>
      <name val="Arial"/>
      <family val="2"/>
    </font>
    <font>
      <b/>
      <sz val="10"/>
      <name val="Arial"/>
      <family val="2"/>
    </font>
  </fonts>
  <fills count="3">
    <fill>
      <patternFill/>
    </fill>
    <fill>
      <patternFill patternType="gray125"/>
    </fill>
    <fill>
      <patternFill patternType="solid">
        <fgColor rgb="FFFFFFFF"/>
        <bgColor indexed="64"/>
      </patternFill>
    </fill>
  </fills>
  <borders count="8">
    <border>
      <left/>
      <right/>
      <top/>
      <bottom/>
      <diagonal/>
    </border>
    <border>
      <left/>
      <right/>
      <top style="thin"/>
      <bottom/>
    </border>
    <border>
      <left/>
      <right/>
      <top/>
      <bottom style="thin"/>
    </border>
    <border>
      <left style="thin"/>
      <right style="thin"/>
      <top style="thin"/>
      <bottom style="thin"/>
    </border>
    <border>
      <left style="thin"/>
      <right/>
      <top/>
      <bottom/>
    </border>
    <border>
      <left style="medium"/>
      <right/>
      <top style="medium"/>
      <bottom style="medium"/>
    </border>
    <border>
      <left/>
      <right/>
      <top style="medium"/>
      <bottom style="medium"/>
    </border>
    <border>
      <left/>
      <right style="medium"/>
      <top style="medium"/>
      <bottom style="mediu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9" fontId="0" fillId="0" borderId="0" applyFont="0" applyFill="0" applyBorder="0" applyAlignment="0" applyProtection="0"/>
    <xf numFmtId="39" fontId="9" fillId="0" borderId="0">
      <alignment/>
      <protection/>
    </xf>
    <xf numFmtId="0" fontId="13" fillId="0" borderId="0">
      <alignment/>
      <protection/>
    </xf>
  </cellStyleXfs>
  <cellXfs count="168">
    <xf numFmtId="0" fontId="0" fillId="0" borderId="0" xfId="0"/>
    <xf numFmtId="0" fontId="3" fillId="0" borderId="0" xfId="0" applyFont="1" applyFill="1" applyAlignment="1" applyProtection="1">
      <alignment horizontal="left" vertical="top"/>
      <protection locked="0"/>
    </xf>
    <xf numFmtId="168" fontId="4" fillId="0" borderId="0" xfId="0" applyNumberFormat="1" applyFont="1" applyFill="1" applyAlignment="1" applyProtection="1">
      <alignment horizontal="right" vertical="top"/>
      <protection locked="0"/>
    </xf>
    <xf numFmtId="167" fontId="4" fillId="0" borderId="0" xfId="0" applyNumberFormat="1" applyFont="1" applyFill="1" applyAlignment="1" applyProtection="1">
      <alignment horizontal="right" vertical="top"/>
      <protection locked="0"/>
    </xf>
    <xf numFmtId="164" fontId="4" fillId="0" borderId="0" xfId="0" applyNumberFormat="1" applyFont="1" applyFill="1" applyAlignment="1" applyProtection="1">
      <alignment horizontal="right" vertical="top"/>
      <protection locked="0"/>
    </xf>
    <xf numFmtId="0" fontId="0" fillId="0" borderId="0" xfId="0" applyAlignment="1">
      <alignment horizontal="center"/>
    </xf>
    <xf numFmtId="0" fontId="6" fillId="0" borderId="1" xfId="0" applyFont="1" applyBorder="1" applyAlignment="1">
      <alignment horizontal="center"/>
    </xf>
    <xf numFmtId="0" fontId="6" fillId="0" borderId="1" xfId="0" applyFont="1" applyBorder="1" applyAlignment="1">
      <alignment horizontal="center" vertical="center"/>
    </xf>
    <xf numFmtId="0" fontId="6" fillId="0" borderId="2" xfId="0" applyFont="1" applyFill="1" applyBorder="1" applyAlignment="1">
      <alignment horizontal="center"/>
    </xf>
    <xf numFmtId="0" fontId="6" fillId="0" borderId="2" xfId="0" applyFont="1" applyFill="1" applyBorder="1" applyAlignment="1">
      <alignment horizontal="center" vertical="center"/>
    </xf>
    <xf numFmtId="0" fontId="7" fillId="0" borderId="0" xfId="0" applyFont="1" applyFill="1" applyAlignment="1" applyProtection="1">
      <alignment horizontal="left" vertical="top"/>
      <protection locked="0"/>
    </xf>
    <xf numFmtId="0" fontId="0" fillId="0" borderId="0" xfId="0" applyFont="1"/>
    <xf numFmtId="0" fontId="0" fillId="0" borderId="0" xfId="0" applyFont="1" applyFill="1" applyAlignment="1" applyProtection="1">
      <alignment horizontal="left" vertical="top"/>
      <protection locked="0"/>
    </xf>
    <xf numFmtId="2" fontId="0" fillId="0" borderId="0" xfId="0" applyNumberFormat="1" applyFont="1" applyFill="1" applyAlignment="1" applyProtection="1">
      <alignment horizontal="right" vertical="top"/>
      <protection locked="0"/>
    </xf>
    <xf numFmtId="164" fontId="0" fillId="0" borderId="0" xfId="0" applyNumberFormat="1" applyFont="1" applyFill="1" applyAlignment="1" applyProtection="1">
      <alignment horizontal="right" vertical="top"/>
      <protection locked="0"/>
    </xf>
    <xf numFmtId="165" fontId="0" fillId="0" borderId="0" xfId="0" applyNumberFormat="1" applyFont="1" applyFill="1" applyAlignment="1" applyProtection="1">
      <alignment horizontal="right" vertical="top"/>
      <protection locked="0"/>
    </xf>
    <xf numFmtId="166" fontId="0" fillId="0" borderId="0" xfId="0" applyNumberFormat="1" applyFont="1" applyFill="1" applyAlignment="1" applyProtection="1">
      <alignment horizontal="right" vertical="top"/>
      <protection locked="0"/>
    </xf>
    <xf numFmtId="168" fontId="7" fillId="0" borderId="0" xfId="0" applyNumberFormat="1" applyFont="1" applyFill="1" applyAlignment="1" applyProtection="1">
      <alignment horizontal="right" vertical="top"/>
      <protection locked="0"/>
    </xf>
    <xf numFmtId="167" fontId="7" fillId="0" borderId="0" xfId="0" applyNumberFormat="1" applyFont="1" applyFill="1" applyAlignment="1" applyProtection="1">
      <alignment horizontal="right" vertical="top"/>
      <protection locked="0"/>
    </xf>
    <xf numFmtId="0" fontId="3" fillId="0" borderId="0" xfId="0" applyFont="1" applyFill="1" applyAlignment="1" applyProtection="1">
      <alignment vertical="top"/>
      <protection locked="0"/>
    </xf>
    <xf numFmtId="0" fontId="0" fillId="0" borderId="0" xfId="0" applyFont="1" applyFill="1" applyAlignment="1" applyProtection="1">
      <alignment vertical="top"/>
      <protection locked="0"/>
    </xf>
    <xf numFmtId="0" fontId="2" fillId="0" borderId="0" xfId="0" applyFont="1" applyFill="1" applyAlignment="1" applyProtection="1">
      <alignment vertical="top"/>
      <protection locked="0"/>
    </xf>
    <xf numFmtId="4" fontId="0" fillId="0" borderId="0" xfId="0" applyNumberFormat="1"/>
    <xf numFmtId="4" fontId="7" fillId="0" borderId="0" xfId="0" applyNumberFormat="1" applyFont="1" applyFill="1" applyAlignment="1" applyProtection="1">
      <alignment horizontal="right" vertical="top"/>
      <protection locked="0"/>
    </xf>
    <xf numFmtId="4" fontId="7" fillId="0" borderId="0" xfId="0" applyNumberFormat="1" applyFont="1"/>
    <xf numFmtId="0" fontId="0" fillId="0" borderId="0" xfId="0" applyFont="1" applyAlignment="1">
      <alignment horizontal="center"/>
    </xf>
    <xf numFmtId="0" fontId="0" fillId="0" borderId="0" xfId="0" applyFont="1" applyFill="1" applyAlignment="1" applyProtection="1">
      <alignment horizontal="left" vertical="top"/>
      <protection locked="0"/>
    </xf>
    <xf numFmtId="0" fontId="0" fillId="0" borderId="0" xfId="0" applyAlignment="1">
      <alignment horizontal="center" vertical="top"/>
    </xf>
    <xf numFmtId="4" fontId="0" fillId="0" borderId="0" xfId="0" applyNumberFormat="1" applyFont="1" applyAlignment="1">
      <alignment vertical="top"/>
    </xf>
    <xf numFmtId="4" fontId="0" fillId="0" borderId="0" xfId="0" applyNumberFormat="1" applyAlignment="1">
      <alignment vertical="top"/>
    </xf>
    <xf numFmtId="0" fontId="0" fillId="0" borderId="0" xfId="0" applyAlignment="1">
      <alignment vertical="top"/>
    </xf>
    <xf numFmtId="0" fontId="0" fillId="0" borderId="0" xfId="0" applyFont="1" applyAlignment="1">
      <alignment vertical="top"/>
    </xf>
    <xf numFmtId="0" fontId="0" fillId="0" borderId="0" xfId="0" applyFont="1" applyAlignment="1">
      <alignment horizontal="center" vertical="top"/>
    </xf>
    <xf numFmtId="0" fontId="5" fillId="0" borderId="0" xfId="0" applyFont="1" applyFill="1" applyBorder="1" applyAlignment="1">
      <alignment horizontal="center" vertical="top"/>
    </xf>
    <xf numFmtId="0" fontId="7" fillId="0" borderId="0" xfId="0" applyFont="1" applyFill="1" applyAlignment="1" applyProtection="1">
      <alignment horizontal="left" vertical="top"/>
      <protection locked="0"/>
    </xf>
    <xf numFmtId="166" fontId="7" fillId="0" borderId="0" xfId="0" applyNumberFormat="1" applyFont="1" applyFill="1" applyAlignment="1" applyProtection="1">
      <alignment horizontal="right" vertical="top"/>
      <protection locked="0"/>
    </xf>
    <xf numFmtId="164" fontId="7" fillId="0" borderId="0" xfId="0" applyNumberFormat="1" applyFont="1" applyFill="1" applyAlignment="1" applyProtection="1">
      <alignment horizontal="right" vertical="top"/>
      <protection locked="0"/>
    </xf>
    <xf numFmtId="0" fontId="8" fillId="0" borderId="0" xfId="0" applyFont="1"/>
    <xf numFmtId="39" fontId="10" fillId="0" borderId="0" xfId="21" applyNumberFormat="1" applyFont="1" applyFill="1" applyBorder="1" applyAlignment="1" applyProtection="1">
      <alignment horizontal="left"/>
      <protection/>
    </xf>
    <xf numFmtId="0" fontId="11" fillId="0" borderId="0" xfId="0" applyFont="1" applyFill="1" applyBorder="1" applyAlignment="1">
      <alignment/>
    </xf>
    <xf numFmtId="0" fontId="12" fillId="0" borderId="0" xfId="0" applyFont="1" applyAlignment="1">
      <alignment vertical="center"/>
    </xf>
    <xf numFmtId="0" fontId="11" fillId="0" borderId="0" xfId="0" applyFont="1" applyAlignment="1">
      <alignment horizontal="left" vertical="center"/>
    </xf>
    <xf numFmtId="0" fontId="11" fillId="0" borderId="0" xfId="0" applyFont="1" applyAlignment="1">
      <alignment vertical="center"/>
    </xf>
    <xf numFmtId="0" fontId="11" fillId="0" borderId="0" xfId="0" applyFont="1"/>
    <xf numFmtId="1" fontId="11" fillId="2" borderId="0" xfId="22" applyNumberFormat="1" applyFont="1" applyFill="1" applyBorder="1" applyAlignment="1">
      <alignment vertical="center"/>
      <protection/>
    </xf>
    <xf numFmtId="2" fontId="11" fillId="0" borderId="0" xfId="0" applyNumberFormat="1" applyFont="1" applyAlignment="1">
      <alignment vertical="center"/>
    </xf>
    <xf numFmtId="14" fontId="16" fillId="0" borderId="0" xfId="0" applyNumberFormat="1" applyFont="1" applyAlignment="1">
      <alignment horizontal="center"/>
    </xf>
    <xf numFmtId="0" fontId="17" fillId="0" borderId="0" xfId="0" applyFont="1" applyAlignment="1">
      <alignment horizontal="center"/>
    </xf>
    <xf numFmtId="10" fontId="16" fillId="0" borderId="0" xfId="20" applyNumberFormat="1" applyFont="1" applyAlignment="1">
      <alignment horizontal="center"/>
    </xf>
    <xf numFmtId="4" fontId="7" fillId="0" borderId="0" xfId="0" applyNumberFormat="1" applyFont="1" applyAlignment="1">
      <alignment vertical="top"/>
    </xf>
    <xf numFmtId="167" fontId="18" fillId="0" borderId="0" xfId="0" applyNumberFormat="1" applyFont="1" applyFill="1" applyAlignment="1" applyProtection="1">
      <alignment horizontal="right" vertical="top"/>
      <protection locked="0"/>
    </xf>
    <xf numFmtId="168" fontId="18" fillId="0" borderId="0" xfId="0" applyNumberFormat="1" applyFont="1" applyFill="1" applyAlignment="1" applyProtection="1">
      <alignment horizontal="right" vertical="top"/>
      <protection locked="0"/>
    </xf>
    <xf numFmtId="0" fontId="0" fillId="0" borderId="0" xfId="0" applyFont="1" applyFill="1" applyAlignment="1" applyProtection="1">
      <alignment horizontal="left" vertical="top"/>
      <protection locked="0"/>
    </xf>
    <xf numFmtId="0" fontId="7" fillId="0" borderId="0" xfId="0" applyFont="1" applyFill="1" applyAlignment="1" applyProtection="1">
      <alignment horizontal="left" vertical="top"/>
      <protection locked="0"/>
    </xf>
    <xf numFmtId="167" fontId="0" fillId="0" borderId="0" xfId="0" applyNumberFormat="1" applyFont="1" applyFill="1" applyAlignment="1" applyProtection="1">
      <alignment horizontal="right" vertical="top"/>
      <protection locked="0"/>
    </xf>
    <xf numFmtId="0" fontId="0" fillId="0" borderId="0" xfId="0" applyFont="1" applyFill="1" applyAlignment="1" applyProtection="1">
      <alignment horizontal="center" vertical="top"/>
      <protection locked="0"/>
    </xf>
    <xf numFmtId="169" fontId="7" fillId="0" borderId="0" xfId="0" applyNumberFormat="1" applyFont="1" applyFill="1" applyAlignment="1" applyProtection="1">
      <alignment horizontal="right" vertical="top"/>
      <protection locked="0"/>
    </xf>
    <xf numFmtId="0" fontId="7" fillId="0" borderId="0" xfId="0" applyFont="1" applyAlignment="1">
      <alignment horizontal="center"/>
    </xf>
    <xf numFmtId="0" fontId="7" fillId="0" borderId="0" xfId="0" applyFont="1" applyAlignment="1">
      <alignment horizontal="center" vertical="top"/>
    </xf>
    <xf numFmtId="0" fontId="7" fillId="0" borderId="0" xfId="0" applyFont="1"/>
    <xf numFmtId="0" fontId="7" fillId="0" borderId="0" xfId="0" applyFont="1" applyFill="1" applyAlignment="1" applyProtection="1">
      <alignment horizontal="left" vertical="top"/>
      <protection locked="0"/>
    </xf>
    <xf numFmtId="0" fontId="0" fillId="0" borderId="0" xfId="0" applyFont="1" applyFill="1" applyAlignment="1" applyProtection="1">
      <alignment horizontal="left" vertical="top"/>
      <protection locked="0"/>
    </xf>
    <xf numFmtId="0" fontId="7" fillId="0" borderId="0" xfId="0" applyFont="1" applyFill="1" applyAlignment="1" applyProtection="1">
      <alignment horizontal="left" vertical="top"/>
      <protection locked="0"/>
    </xf>
    <xf numFmtId="0" fontId="0" fillId="0" borderId="0" xfId="0" applyFont="1" applyFill="1" applyAlignment="1" applyProtection="1">
      <alignment horizontal="left" vertical="top" wrapText="1"/>
      <protection locked="0"/>
    </xf>
    <xf numFmtId="0" fontId="0" fillId="0" borderId="0" xfId="0" applyFont="1" applyFill="1" applyAlignment="1" applyProtection="1">
      <alignment horizontal="left" vertical="top"/>
      <protection locked="0"/>
    </xf>
    <xf numFmtId="169" fontId="18" fillId="0" borderId="0" xfId="0" applyNumberFormat="1" applyFont="1" applyFill="1" applyAlignment="1" applyProtection="1">
      <alignment horizontal="right" vertical="top"/>
      <protection locked="0"/>
    </xf>
    <xf numFmtId="0" fontId="7" fillId="0" borderId="0" xfId="0" applyFont="1" applyFill="1" applyAlignment="1" applyProtection="1">
      <alignment horizontal="left" vertical="top"/>
      <protection locked="0"/>
    </xf>
    <xf numFmtId="0" fontId="7" fillId="0" borderId="0" xfId="0" applyFont="1" applyFill="1" applyAlignment="1" applyProtection="1">
      <alignment horizontal="left" vertical="top" wrapText="1"/>
      <protection locked="0"/>
    </xf>
    <xf numFmtId="0" fontId="0" fillId="0" borderId="0" xfId="0" applyFont="1" applyFill="1" applyAlignment="1" applyProtection="1">
      <alignment horizontal="left" vertical="top"/>
      <protection locked="0"/>
    </xf>
    <xf numFmtId="168" fontId="0" fillId="0" borderId="0" xfId="0" applyNumberFormat="1" applyFont="1" applyFill="1" applyAlignment="1" applyProtection="1">
      <alignment horizontal="right" vertical="top"/>
      <protection locked="0"/>
    </xf>
    <xf numFmtId="165" fontId="7" fillId="0" borderId="0" xfId="0" applyNumberFormat="1" applyFont="1" applyFill="1" applyAlignment="1" applyProtection="1">
      <alignment horizontal="right" vertical="top"/>
      <protection locked="0"/>
    </xf>
    <xf numFmtId="166" fontId="7" fillId="0" borderId="0" xfId="0" applyNumberFormat="1" applyFont="1" applyAlignment="1">
      <alignment vertical="top"/>
    </xf>
    <xf numFmtId="167" fontId="7" fillId="0" borderId="0" xfId="0" applyNumberFormat="1" applyFont="1" applyAlignment="1">
      <alignment vertical="top"/>
    </xf>
    <xf numFmtId="168" fontId="7" fillId="0" borderId="0" xfId="0" applyNumberFormat="1" applyFont="1" applyAlignment="1">
      <alignment vertical="top"/>
    </xf>
    <xf numFmtId="0" fontId="7" fillId="0" borderId="0" xfId="0" applyFont="1" applyFill="1" applyAlignment="1" applyProtection="1">
      <alignment horizontal="left" vertical="top"/>
      <protection locked="0"/>
    </xf>
    <xf numFmtId="4" fontId="18" fillId="0" borderId="0" xfId="0" applyNumberFormat="1" applyFont="1"/>
    <xf numFmtId="170" fontId="18" fillId="0" borderId="0" xfId="0" applyNumberFormat="1" applyFont="1" applyFill="1" applyAlignment="1" applyProtection="1">
      <alignment horizontal="right" vertical="top"/>
      <protection locked="0"/>
    </xf>
    <xf numFmtId="0" fontId="1" fillId="0" borderId="0" xfId="0" applyFont="1" applyAlignment="1">
      <alignment horizontal="center"/>
    </xf>
    <xf numFmtId="2" fontId="19" fillId="0" borderId="0" xfId="0" applyNumberFormat="1" applyFont="1" applyFill="1" applyAlignment="1" applyProtection="1">
      <alignment horizontal="right" vertical="top"/>
      <protection locked="0"/>
    </xf>
    <xf numFmtId="0" fontId="7" fillId="0" borderId="0" xfId="0" applyFont="1" applyFill="1" applyAlignment="1" applyProtection="1">
      <alignment horizontal="left" vertical="top"/>
      <protection locked="0"/>
    </xf>
    <xf numFmtId="0" fontId="7" fillId="0" borderId="0" xfId="0" applyFont="1" applyFill="1" applyAlignment="1" applyProtection="1">
      <alignment horizontal="left" vertical="top"/>
      <protection locked="0"/>
    </xf>
    <xf numFmtId="0" fontId="0" fillId="0" borderId="0" xfId="0" applyFont="1" applyAlignment="1">
      <alignment vertical="top"/>
    </xf>
    <xf numFmtId="0" fontId="0" fillId="0" borderId="0" xfId="0" applyFont="1" applyFill="1" applyAlignment="1" applyProtection="1">
      <alignment vertical="top"/>
      <protection locked="0"/>
    </xf>
    <xf numFmtId="0" fontId="0" fillId="0" borderId="0" xfId="0" applyFont="1" applyAlignment="1">
      <alignment horizontal="center" vertical="top"/>
    </xf>
    <xf numFmtId="0" fontId="7" fillId="0" borderId="0" xfId="0" applyFont="1" applyFill="1" applyAlignment="1" applyProtection="1">
      <alignment horizontal="left" vertical="top"/>
      <protection locked="0"/>
    </xf>
    <xf numFmtId="0" fontId="7" fillId="0" borderId="0" xfId="0" applyFont="1" applyFill="1" applyAlignment="1" applyProtection="1">
      <alignment horizontal="left" vertical="top"/>
      <protection locked="0"/>
    </xf>
    <xf numFmtId="0" fontId="7" fillId="0" borderId="0" xfId="0" applyFont="1" applyFill="1" applyAlignment="1" applyProtection="1">
      <alignment horizontal="center" vertical="top"/>
      <protection locked="0"/>
    </xf>
    <xf numFmtId="4" fontId="20" fillId="0" borderId="0" xfId="0" applyNumberFormat="1" applyFont="1"/>
    <xf numFmtId="0" fontId="7" fillId="0" borderId="0" xfId="0" applyFont="1" applyFill="1" applyAlignment="1" applyProtection="1">
      <alignment horizontal="left" vertical="top"/>
      <protection locked="0"/>
    </xf>
    <xf numFmtId="0" fontId="0" fillId="0" borderId="0" xfId="0" applyFont="1" applyFill="1" applyAlignment="1" applyProtection="1">
      <alignment horizontal="left" vertical="top"/>
      <protection locked="0"/>
    </xf>
    <xf numFmtId="2" fontId="0" fillId="0" borderId="0" xfId="0" applyNumberFormat="1" applyFont="1" applyAlignment="1">
      <alignment vertical="top"/>
    </xf>
    <xf numFmtId="168" fontId="1" fillId="0" borderId="0" xfId="0" applyNumberFormat="1" applyFont="1" applyFill="1" applyAlignment="1" applyProtection="1">
      <alignment horizontal="right" vertical="top"/>
      <protection locked="0"/>
    </xf>
    <xf numFmtId="2" fontId="1" fillId="0" borderId="0" xfId="0" applyNumberFormat="1" applyFont="1" applyFill="1" applyAlignment="1" applyProtection="1">
      <alignment horizontal="right" vertical="top"/>
      <protection locked="0"/>
    </xf>
    <xf numFmtId="4" fontId="0" fillId="0" borderId="0" xfId="0" applyNumberFormat="1" applyFont="1" applyFill="1" applyAlignment="1" applyProtection="1">
      <alignment horizontal="right" vertical="top"/>
      <protection locked="0"/>
    </xf>
    <xf numFmtId="167" fontId="1" fillId="0" borderId="0" xfId="0" applyNumberFormat="1" applyFont="1" applyFill="1" applyAlignment="1" applyProtection="1">
      <alignment horizontal="right" vertical="top"/>
      <protection locked="0"/>
    </xf>
    <xf numFmtId="166" fontId="1" fillId="0" borderId="0" xfId="0" applyNumberFormat="1" applyFont="1" applyFill="1" applyAlignment="1" applyProtection="1">
      <alignment horizontal="right" vertical="top"/>
      <protection locked="0"/>
    </xf>
    <xf numFmtId="0" fontId="0" fillId="0" borderId="0" xfId="0" applyFont="1" applyFill="1" applyAlignment="1" applyProtection="1">
      <alignment horizontal="left" vertical="top"/>
      <protection locked="0"/>
    </xf>
    <xf numFmtId="0" fontId="1" fillId="0" borderId="0" xfId="0" applyFont="1"/>
    <xf numFmtId="164" fontId="1" fillId="0" borderId="0" xfId="0" applyNumberFormat="1" applyFont="1" applyFill="1" applyAlignment="1" applyProtection="1">
      <alignment horizontal="right" vertical="top"/>
      <protection locked="0"/>
    </xf>
    <xf numFmtId="0" fontId="7" fillId="0" borderId="0" xfId="0" applyFont="1" applyFill="1" applyAlignment="1" applyProtection="1">
      <alignment horizontal="left" vertical="top"/>
      <protection locked="0"/>
    </xf>
    <xf numFmtId="0" fontId="7" fillId="0" borderId="0" xfId="0" applyFont="1" applyFill="1" applyAlignment="1" applyProtection="1">
      <alignment horizontal="left" vertical="top"/>
      <protection locked="0"/>
    </xf>
    <xf numFmtId="0" fontId="0" fillId="0" borderId="0" xfId="0" applyFont="1" applyAlignment="1">
      <alignment horizontal="center"/>
    </xf>
    <xf numFmtId="2" fontId="7" fillId="0" borderId="0" xfId="0" applyNumberFormat="1" applyFont="1" applyFill="1" applyAlignment="1" applyProtection="1">
      <alignment horizontal="right" vertical="top"/>
      <protection locked="0"/>
    </xf>
    <xf numFmtId="0" fontId="7" fillId="0" borderId="0" xfId="0" applyFont="1" applyFill="1" applyAlignment="1" applyProtection="1">
      <alignment horizontal="left" vertical="top"/>
      <protection locked="0"/>
    </xf>
    <xf numFmtId="0" fontId="0" fillId="0" borderId="0" xfId="0" applyFont="1" applyFill="1" applyAlignment="1" applyProtection="1">
      <alignment horizontal="left" vertical="top"/>
      <protection locked="0"/>
    </xf>
    <xf numFmtId="0" fontId="7" fillId="0" borderId="0" xfId="0" applyFont="1" applyFill="1" applyAlignment="1" applyProtection="1">
      <alignment horizontal="left" vertical="top"/>
      <protection locked="0"/>
    </xf>
    <xf numFmtId="2" fontId="7" fillId="0" borderId="0" xfId="0" applyNumberFormat="1" applyFont="1" applyAlignment="1">
      <alignment vertical="top"/>
    </xf>
    <xf numFmtId="0" fontId="0" fillId="0" borderId="0" xfId="0" applyFont="1"/>
    <xf numFmtId="0" fontId="7" fillId="0" borderId="0" xfId="0" applyFont="1" applyFill="1" applyAlignment="1" applyProtection="1">
      <alignment horizontal="left" vertical="top"/>
      <protection locked="0"/>
    </xf>
    <xf numFmtId="2" fontId="0" fillId="0" borderId="0" xfId="0" applyNumberFormat="1" applyFont="1" applyFill="1" applyAlignment="1" applyProtection="1">
      <alignment horizontal="right" vertical="top"/>
      <protection locked="0"/>
    </xf>
    <xf numFmtId="165" fontId="1" fillId="0" borderId="0" xfId="0" applyNumberFormat="1" applyFont="1" applyFill="1" applyAlignment="1" applyProtection="1">
      <alignment horizontal="right" vertical="top"/>
      <protection locked="0"/>
    </xf>
    <xf numFmtId="169" fontId="1" fillId="0" borderId="0" xfId="0" applyNumberFormat="1" applyFont="1" applyFill="1" applyAlignment="1" applyProtection="1">
      <alignment horizontal="right" vertical="top"/>
      <protection locked="0"/>
    </xf>
    <xf numFmtId="0" fontId="7" fillId="0" borderId="0" xfId="0" applyFont="1" applyFill="1" applyAlignment="1" applyProtection="1">
      <alignment horizontal="left" vertical="top"/>
      <protection locked="0"/>
    </xf>
    <xf numFmtId="0" fontId="0" fillId="0" borderId="0" xfId="0" applyFont="1" applyAlignment="1">
      <alignment horizontal="center" vertical="top" wrapText="1"/>
    </xf>
    <xf numFmtId="4" fontId="1" fillId="0" borderId="0" xfId="0" applyNumberFormat="1" applyFont="1" applyFill="1" applyAlignment="1" applyProtection="1">
      <alignment horizontal="right" vertical="top"/>
      <protection locked="0"/>
    </xf>
    <xf numFmtId="0" fontId="1" fillId="0" borderId="0" xfId="0" applyFont="1" applyAlignment="1">
      <alignment horizontal="center" vertical="top"/>
    </xf>
    <xf numFmtId="165" fontId="0" fillId="0" borderId="0" xfId="0" applyNumberFormat="1" applyFont="1" applyFill="1" applyAlignment="1" applyProtection="1">
      <alignment horizontal="right" vertical="top"/>
      <protection locked="0"/>
    </xf>
    <xf numFmtId="0" fontId="1" fillId="0" borderId="0" xfId="0" applyFont="1" applyAlignment="1">
      <alignment vertical="top"/>
    </xf>
    <xf numFmtId="0" fontId="7" fillId="0" borderId="0" xfId="0" applyFont="1" applyFill="1" applyAlignment="1" applyProtection="1">
      <alignment horizontal="left" vertical="top" wrapText="1"/>
      <protection locked="0"/>
    </xf>
    <xf numFmtId="0" fontId="0" fillId="0" borderId="0" xfId="0" applyFont="1" applyFill="1" applyAlignment="1" applyProtection="1">
      <alignment horizontal="left" vertical="top"/>
      <protection locked="0"/>
    </xf>
    <xf numFmtId="2" fontId="0" fillId="0" borderId="0" xfId="0" applyNumberFormat="1" applyFont="1"/>
    <xf numFmtId="2" fontId="0" fillId="0" borderId="0" xfId="0" applyNumberFormat="1" applyFont="1" applyFill="1" applyAlignment="1" applyProtection="1">
      <alignment vertical="top"/>
      <protection locked="0"/>
    </xf>
    <xf numFmtId="0" fontId="0" fillId="0" borderId="0" xfId="0" applyFont="1" applyFill="1" applyAlignment="1" applyProtection="1">
      <alignment horizontal="left" vertical="top" wrapText="1"/>
      <protection locked="0"/>
    </xf>
    <xf numFmtId="0" fontId="0" fillId="0" borderId="0" xfId="0" applyFont="1" applyFill="1" applyAlignment="1" applyProtection="1">
      <alignment horizontal="left" vertical="top"/>
      <protection locked="0"/>
    </xf>
    <xf numFmtId="0" fontId="0" fillId="0" borderId="0" xfId="0" applyFont="1" applyFill="1" applyAlignment="1" applyProtection="1">
      <alignment horizontal="left" vertical="top"/>
      <protection locked="0"/>
    </xf>
    <xf numFmtId="0" fontId="7" fillId="0" borderId="0" xfId="0" applyFont="1" applyAlignment="1">
      <alignment horizontal="center" vertical="center"/>
    </xf>
    <xf numFmtId="0" fontId="0" fillId="0" borderId="0" xfId="0" applyFont="1" applyAlignment="1">
      <alignment horizontal="center" vertical="center"/>
    </xf>
    <xf numFmtId="0" fontId="0" fillId="0" borderId="0" xfId="0" applyFont="1" applyAlignment="1">
      <alignment vertical="center"/>
    </xf>
    <xf numFmtId="0" fontId="0" fillId="0" borderId="0" xfId="0" applyAlignment="1">
      <alignment vertical="center"/>
    </xf>
    <xf numFmtId="4" fontId="7" fillId="0" borderId="0" xfId="0" applyNumberFormat="1" applyFont="1" applyAlignment="1">
      <alignment vertical="center"/>
    </xf>
    <xf numFmtId="0" fontId="0" fillId="0" borderId="0" xfId="0" applyFont="1" applyFill="1" applyAlignment="1" applyProtection="1">
      <alignment horizontal="left" vertical="top"/>
      <protection locked="0"/>
    </xf>
    <xf numFmtId="0" fontId="0" fillId="0" borderId="0" xfId="0" applyFont="1" applyFill="1" applyAlignment="1" applyProtection="1">
      <alignment horizontal="left" vertical="top"/>
      <protection locked="0"/>
    </xf>
    <xf numFmtId="0" fontId="19" fillId="0" borderId="0" xfId="0" applyFont="1"/>
    <xf numFmtId="0" fontId="1" fillId="0" borderId="0" xfId="0" applyFont="1" applyFill="1" applyAlignment="1" applyProtection="1">
      <alignment horizontal="left" vertical="top"/>
      <protection locked="0"/>
    </xf>
    <xf numFmtId="0" fontId="0" fillId="0" borderId="0" xfId="0" applyFont="1" applyFill="1" applyAlignment="1" applyProtection="1">
      <alignment horizontal="left" vertical="top" wrapText="1"/>
      <protection locked="0"/>
    </xf>
    <xf numFmtId="0" fontId="0" fillId="0" borderId="0" xfId="0" applyFont="1" applyFill="1" applyAlignment="1" applyProtection="1">
      <alignment horizontal="left" vertical="top" wrapText="1"/>
      <protection locked="0"/>
    </xf>
    <xf numFmtId="0" fontId="7" fillId="0" borderId="0" xfId="0" applyFont="1" applyFill="1" applyAlignment="1" applyProtection="1">
      <alignment horizontal="left" vertical="top" wrapText="1"/>
      <protection locked="0"/>
    </xf>
    <xf numFmtId="0" fontId="0" fillId="0" borderId="0" xfId="0" applyFont="1" applyFill="1" applyAlignment="1" applyProtection="1">
      <alignment horizontal="left" vertical="top"/>
      <protection locked="0"/>
    </xf>
    <xf numFmtId="0" fontId="0" fillId="0" borderId="0" xfId="0" applyFont="1" applyFill="1" applyAlignment="1" applyProtection="1">
      <alignment horizontal="left" vertical="top"/>
      <protection locked="0"/>
    </xf>
    <xf numFmtId="0" fontId="1" fillId="0" borderId="0" xfId="0" applyFont="1" applyFill="1" applyAlignment="1" applyProtection="1">
      <alignment horizontal="left" vertical="top" wrapText="1"/>
      <protection locked="0"/>
    </xf>
    <xf numFmtId="0" fontId="7" fillId="0" borderId="0" xfId="0" applyFont="1" applyFill="1" applyAlignment="1" applyProtection="1">
      <alignment horizontal="left" vertical="top"/>
      <protection locked="0"/>
    </xf>
    <xf numFmtId="0" fontId="0" fillId="0" borderId="3" xfId="0" applyFont="1" applyBorder="1" applyAlignment="1">
      <alignment horizontal="center" vertical="center" wrapText="1"/>
    </xf>
    <xf numFmtId="0" fontId="0" fillId="0" borderId="4" xfId="0" applyFont="1" applyFill="1" applyBorder="1" applyAlignment="1" applyProtection="1">
      <alignment horizontal="left" vertical="top" wrapText="1"/>
      <protection locked="0"/>
    </xf>
    <xf numFmtId="0" fontId="0" fillId="0" borderId="0" xfId="0" applyAlignment="1">
      <alignment horizontal="left" vertical="top" wrapText="1"/>
    </xf>
    <xf numFmtId="0" fontId="1" fillId="0" borderId="0" xfId="0" applyFont="1" applyAlignment="1">
      <alignment horizontal="center"/>
    </xf>
    <xf numFmtId="0" fontId="1" fillId="0" borderId="0" xfId="0" applyFont="1" applyBorder="1" applyAlignment="1">
      <alignment horizontal="center" vertical="center"/>
    </xf>
    <xf numFmtId="0" fontId="7" fillId="0" borderId="0" xfId="0" applyFont="1" applyAlignment="1">
      <alignment horizontal="left"/>
    </xf>
    <xf numFmtId="0" fontId="6" fillId="0" borderId="1" xfId="0" applyFont="1" applyFill="1" applyBorder="1" applyAlignment="1">
      <alignment horizontal="center" vertical="center"/>
    </xf>
    <xf numFmtId="0" fontId="6" fillId="0" borderId="2" xfId="0" applyFont="1" applyFill="1" applyBorder="1" applyAlignment="1">
      <alignment horizontal="center" vertical="center"/>
    </xf>
    <xf numFmtId="0" fontId="17" fillId="0" borderId="0" xfId="0" applyFont="1" applyAlignment="1">
      <alignment horizontal="right"/>
    </xf>
    <xf numFmtId="0" fontId="16" fillId="0" borderId="0" xfId="0" applyFont="1" applyAlignment="1">
      <alignment horizontal="right"/>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8" fillId="0" borderId="0" xfId="0" applyFont="1" applyAlignment="1">
      <alignment horizontal="center"/>
    </xf>
    <xf numFmtId="0" fontId="15" fillId="0" borderId="0" xfId="0" applyFont="1" applyAlignment="1">
      <alignment horizontal="center" vertical="center"/>
    </xf>
    <xf numFmtId="2" fontId="11" fillId="0" borderId="0" xfId="0" applyNumberFormat="1" applyFont="1" applyAlignment="1">
      <alignment horizontal="left" vertical="center"/>
    </xf>
    <xf numFmtId="0" fontId="11" fillId="0" borderId="0" xfId="0" applyFont="1" applyAlignment="1">
      <alignment horizontal="left" vertical="center"/>
    </xf>
    <xf numFmtId="1" fontId="11" fillId="2" borderId="0" xfId="22" applyNumberFormat="1" applyFont="1" applyFill="1" applyBorder="1" applyAlignment="1">
      <alignment horizontal="left" vertical="center"/>
      <protection/>
    </xf>
    <xf numFmtId="0" fontId="6" fillId="0" borderId="1" xfId="0" applyFont="1" applyFill="1" applyBorder="1" applyAlignment="1">
      <alignment vertical="top"/>
    </xf>
    <xf numFmtId="0" fontId="6" fillId="0" borderId="2" xfId="0" applyFont="1" applyFill="1" applyBorder="1" applyAlignment="1">
      <alignment vertical="top"/>
    </xf>
    <xf numFmtId="0" fontId="14" fillId="0" borderId="5" xfId="0" applyFont="1" applyFill="1" applyBorder="1" applyAlignment="1">
      <alignment horizontal="center" vertical="center"/>
    </xf>
    <xf numFmtId="0" fontId="14" fillId="0" borderId="6" xfId="0" applyFont="1" applyFill="1" applyBorder="1" applyAlignment="1">
      <alignment horizontal="center" vertical="center"/>
    </xf>
    <xf numFmtId="0" fontId="14" fillId="0" borderId="7" xfId="0" applyFont="1" applyFill="1" applyBorder="1" applyAlignment="1">
      <alignment horizontal="center" vertical="center"/>
    </xf>
    <xf numFmtId="14" fontId="17" fillId="0" borderId="0" xfId="0" applyNumberFormat="1" applyFont="1" applyAlignment="1">
      <alignment horizontal="center" vertical="center" wrapText="1"/>
    </xf>
    <xf numFmtId="0" fontId="17" fillId="0" borderId="0" xfId="0" applyFont="1" applyAlignment="1">
      <alignment horizontal="right" vertical="top" wrapText="1"/>
    </xf>
    <xf numFmtId="1" fontId="16" fillId="2" borderId="0" xfId="22" applyNumberFormat="1" applyFont="1" applyFill="1" applyBorder="1" applyAlignment="1">
      <alignment horizontal="right" vertical="center" wrapText="1"/>
      <protection/>
    </xf>
    <xf numFmtId="0" fontId="7" fillId="0" borderId="0" xfId="0" applyFont="1" applyFill="1" applyAlignment="1" applyProtection="1">
      <alignment horizontal="center" vertical="top"/>
      <protection locked="0"/>
    </xf>
    <xf numFmtId="0" fontId="7" fillId="0" borderId="0" xfId="0" applyFont="1" applyFill="1" applyAlignment="1" applyProtection="1">
      <alignment horizontal="left" vertical="center" wrapText="1"/>
      <protection locked="0"/>
    </xf>
  </cellXfs>
  <cellStyles count="9">
    <cellStyle name="Normal" xfId="0"/>
    <cellStyle name="Percent" xfId="15"/>
    <cellStyle name="Currency" xfId="16"/>
    <cellStyle name="Currency [0]" xfId="17"/>
    <cellStyle name="Comma" xfId="18"/>
    <cellStyle name="Comma [0]" xfId="19"/>
    <cellStyle name="Porcentagem" xfId="20"/>
    <cellStyle name="Normal_mascara" xfId="21"/>
    <cellStyle name="TableStyleLight1" xfId="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1</xdr:row>
      <xdr:rowOff>66675</xdr:rowOff>
    </xdr:from>
    <xdr:to>
      <xdr:col>7</xdr:col>
      <xdr:colOff>581025</xdr:colOff>
      <xdr:row>6</xdr:row>
      <xdr:rowOff>133350</xdr:rowOff>
    </xdr:to>
    <xdr:pic>
      <xdr:nvPicPr>
        <xdr:cNvPr id="2" name="Imagem 1"/>
        <xdr:cNvPicPr preferRelativeResize="1">
          <a:picLocks noChangeAspect="1"/>
        </xdr:cNvPicPr>
      </xdr:nvPicPr>
      <xdr:blipFill>
        <a:blip r:embed="rId1">
          <a:extLst>
            <a:ext uri="{28A0092B-C50C-407E-A947-70E740481C1C}">
              <a14:useLocalDpi xmlns:a14="http://schemas.microsoft.com/office/drawing/2010/main" val="0"/>
            </a:ext>
          </a:extLst>
        </a:blip>
        <a:srcRect r="55174"/>
        <a:stretch>
          <a:fillRect/>
        </a:stretch>
      </xdr:blipFill>
      <xdr:spPr bwMode="auto">
        <a:xfrm>
          <a:off x="666750" y="200025"/>
          <a:ext cx="5181600" cy="1285875"/>
        </a:xfrm>
        <a:prstGeom prst="rect">
          <a:avLst/>
        </a:prstGeom>
        <a:ln>
          <a:noFill/>
        </a:ln>
        <a:extLst>
          <a:ext uri="{53640926-AAD7-44D8-BBD7-CCE9431645EC}">
            <a14:shadowObscured xmlns:a14="http://schemas.microsoft.com/office/drawing/2010/main"/>
          </a:ext>
        </a:extLst>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Fernando%20Garcia\Desktop\ESCOLAS%20P%20M%20DE%20CANOAS\PLANILHAS%20OR&#199;AMENT&#193;RIAS\OR&#199;AMENTO%20OBRAS\Or&#231;amento-Cronograma-EMEF%20MIN.%20RUBEM%20C.%20LUDWIG.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sumo"/>
      <sheetName val="Memória"/>
      <sheetName val="Orçamentária"/>
      <sheetName val="Composições"/>
      <sheetName val="Insumos"/>
      <sheetName val="Cotações"/>
      <sheetName val="Curva ABC - Serviços"/>
      <sheetName val="Curva ABC - Mão de Obra"/>
      <sheetName val="Curva ABC - Insumos"/>
      <sheetName val="Cronograma"/>
      <sheetName val="Composição BDI"/>
      <sheetName val="Composição BDi Dif."/>
      <sheetName val="Encargos Sociais"/>
    </sheetNames>
    <sheetDataSet>
      <sheetData sheetId="0" refreshError="1"/>
      <sheetData sheetId="1" refreshError="1"/>
      <sheetData sheetId="2" refreshError="1">
        <row r="7">
          <cell r="B7" t="str">
            <v>CLIENTE: PREFEITURA MUNICIPAL DE CANOAS</v>
          </cell>
        </row>
        <row r="9">
          <cell r="H9" t="str">
            <v>BDI:</v>
          </cell>
        </row>
        <row r="11">
          <cell r="B11" t="str">
            <v>ÁREA: </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525"/>
  <sheetViews>
    <sheetView tabSelected="1" zoomScale="110" zoomScaleNormal="110" workbookViewId="0" topLeftCell="A1">
      <selection activeCell="M1517" sqref="M1517"/>
    </sheetView>
  </sheetViews>
  <sheetFormatPr defaultColWidth="9.140625" defaultRowHeight="12.75"/>
  <cols>
    <col min="1" max="1" width="9.57421875" style="5" customWidth="1"/>
    <col min="2" max="2" width="12.8515625" style="5" customWidth="1"/>
    <col min="3" max="3" width="15.28125" style="5" customWidth="1"/>
    <col min="4" max="4" width="9.140625" style="5" customWidth="1"/>
    <col min="5" max="9" width="10.7109375" style="0" customWidth="1"/>
    <col min="10" max="10" width="16.7109375" style="0" customWidth="1"/>
    <col min="11" max="11" width="12.140625" style="0" customWidth="1"/>
    <col min="12" max="12" width="4.7109375" style="30" customWidth="1"/>
    <col min="13" max="16" width="12.7109375" style="0" customWidth="1"/>
    <col min="17" max="17" width="14.7109375" style="0" customWidth="1"/>
  </cols>
  <sheetData>
    <row r="1" spans="2:6" ht="10.8" customHeight="1">
      <c r="B1" s="37"/>
      <c r="C1" s="37"/>
      <c r="D1" s="37"/>
      <c r="E1" s="37"/>
      <c r="F1" s="37"/>
    </row>
    <row r="2" spans="2:16" ht="20.25">
      <c r="B2" s="37"/>
      <c r="C2" s="38"/>
      <c r="D2" s="39"/>
      <c r="E2" s="39"/>
      <c r="F2" s="37"/>
      <c r="M2" s="153" t="s">
        <v>70</v>
      </c>
      <c r="N2" s="153"/>
      <c r="O2" s="153"/>
      <c r="P2" s="153"/>
    </row>
    <row r="3" spans="2:16" ht="20.25">
      <c r="B3" s="40" t="s">
        <v>60</v>
      </c>
      <c r="C3" s="40"/>
      <c r="D3" s="40"/>
      <c r="E3" s="40"/>
      <c r="F3" s="40"/>
      <c r="M3" s="154" t="s">
        <v>71</v>
      </c>
      <c r="N3" s="154"/>
      <c r="O3" s="154"/>
      <c r="P3" s="154"/>
    </row>
    <row r="4" spans="2:16" ht="20.25">
      <c r="B4" s="40"/>
      <c r="C4" s="40"/>
      <c r="D4" s="40"/>
      <c r="E4" s="40"/>
      <c r="F4" s="40"/>
      <c r="M4" s="154" t="s">
        <v>72</v>
      </c>
      <c r="N4" s="154"/>
      <c r="O4" s="154"/>
      <c r="P4" s="154"/>
    </row>
    <row r="5" spans="2:14" ht="20.25">
      <c r="B5" s="40"/>
      <c r="C5" s="40"/>
      <c r="D5" s="40"/>
      <c r="E5" s="40"/>
      <c r="F5" s="40"/>
      <c r="M5" s="40"/>
      <c r="N5" s="40"/>
    </row>
    <row r="6" spans="2:14" ht="15">
      <c r="B6" s="37"/>
      <c r="C6" s="37"/>
      <c r="D6" s="37"/>
      <c r="E6" s="37"/>
      <c r="F6" s="37"/>
      <c r="M6" s="37"/>
      <c r="N6" s="37"/>
    </row>
    <row r="7" spans="2:15" ht="15">
      <c r="B7" s="37"/>
      <c r="C7" s="37"/>
      <c r="D7" s="37"/>
      <c r="E7" s="37"/>
      <c r="F7" s="37"/>
      <c r="M7" s="165" t="s">
        <v>73</v>
      </c>
      <c r="N7" s="165"/>
      <c r="O7" s="46">
        <v>44790</v>
      </c>
    </row>
    <row r="8" spans="2:15" ht="15" customHeight="1">
      <c r="B8" s="37"/>
      <c r="C8" s="37"/>
      <c r="D8" s="37"/>
      <c r="E8" s="37"/>
      <c r="F8" s="37"/>
      <c r="M8" s="164" t="s">
        <v>74</v>
      </c>
      <c r="N8" s="164"/>
      <c r="O8" s="163">
        <v>44788</v>
      </c>
    </row>
    <row r="9" spans="2:15" ht="15.6">
      <c r="B9" s="41" t="s">
        <v>61</v>
      </c>
      <c r="C9" s="156" t="s">
        <v>62</v>
      </c>
      <c r="D9" s="156"/>
      <c r="E9" s="156"/>
      <c r="F9" s="156"/>
      <c r="G9" s="156"/>
      <c r="H9" s="156"/>
      <c r="M9" s="164"/>
      <c r="N9" s="164"/>
      <c r="O9" s="163"/>
    </row>
    <row r="10" spans="2:15" ht="15.6">
      <c r="B10" s="41"/>
      <c r="C10" s="42"/>
      <c r="D10" s="42"/>
      <c r="E10" s="42"/>
      <c r="F10" s="43"/>
      <c r="M10" s="149" t="s">
        <v>75</v>
      </c>
      <c r="N10" s="149"/>
      <c r="O10" s="47" t="s">
        <v>1260</v>
      </c>
    </row>
    <row r="11" spans="2:15" ht="15.6">
      <c r="B11" s="41" t="s">
        <v>63</v>
      </c>
      <c r="C11" s="156" t="s">
        <v>64</v>
      </c>
      <c r="D11" s="156"/>
      <c r="E11" s="156"/>
      <c r="F11" s="156"/>
      <c r="G11" s="156"/>
      <c r="H11" s="156"/>
      <c r="M11" s="149" t="s">
        <v>76</v>
      </c>
      <c r="N11" s="149"/>
      <c r="O11" s="48">
        <v>0.8231</v>
      </c>
    </row>
    <row r="12" spans="2:15" ht="15.6">
      <c r="B12" s="41" t="s">
        <v>65</v>
      </c>
      <c r="C12" s="156" t="s">
        <v>66</v>
      </c>
      <c r="D12" s="156"/>
      <c r="E12" s="156"/>
      <c r="F12" s="156"/>
      <c r="G12" s="156"/>
      <c r="H12" s="156"/>
      <c r="M12" s="149" t="s">
        <v>77</v>
      </c>
      <c r="N12" s="149"/>
      <c r="O12" s="47" t="s">
        <v>78</v>
      </c>
    </row>
    <row r="13" spans="2:15" ht="15.6">
      <c r="B13" s="44" t="s">
        <v>67</v>
      </c>
      <c r="C13" s="157" t="s">
        <v>68</v>
      </c>
      <c r="D13" s="157"/>
      <c r="E13" s="157"/>
      <c r="F13" s="157"/>
      <c r="G13" s="157"/>
      <c r="H13" s="157"/>
      <c r="M13" s="150" t="str">
        <f>'[1]Orçamentária'!$H$9</f>
        <v>BDI:</v>
      </c>
      <c r="N13" s="150"/>
      <c r="O13" s="48">
        <v>0.25</v>
      </c>
    </row>
    <row r="14" spans="2:15" ht="15.6">
      <c r="B14" s="41" t="str">
        <f>'[1]Orçamentária'!$B$11</f>
        <v xml:space="preserve">ÁREA: </v>
      </c>
      <c r="C14" s="155" t="s">
        <v>1259</v>
      </c>
      <c r="D14" s="155"/>
      <c r="E14" s="155"/>
      <c r="F14" s="45"/>
      <c r="M14" s="150" t="s">
        <v>79</v>
      </c>
      <c r="N14" s="150"/>
      <c r="O14" s="48">
        <v>0.1885</v>
      </c>
    </row>
    <row r="15" ht="13.8" thickBot="1"/>
    <row r="16" spans="1:17" ht="18" thickBot="1">
      <c r="A16" s="160" t="s">
        <v>69</v>
      </c>
      <c r="B16" s="161"/>
      <c r="C16" s="161"/>
      <c r="D16" s="161"/>
      <c r="E16" s="161"/>
      <c r="F16" s="161"/>
      <c r="G16" s="161"/>
      <c r="H16" s="161"/>
      <c r="I16" s="161"/>
      <c r="J16" s="161"/>
      <c r="K16" s="161"/>
      <c r="L16" s="161"/>
      <c r="M16" s="161"/>
      <c r="N16" s="161"/>
      <c r="O16" s="161"/>
      <c r="P16" s="161"/>
      <c r="Q16" s="162"/>
    </row>
    <row r="17" spans="5:12" ht="12.75">
      <c r="E17" s="1"/>
      <c r="F17" s="1"/>
      <c r="K17" s="1"/>
      <c r="L17" s="19"/>
    </row>
    <row r="18" spans="1:17" ht="12.75">
      <c r="A18" s="147" t="s">
        <v>13</v>
      </c>
      <c r="B18" s="147" t="s">
        <v>14</v>
      </c>
      <c r="C18" s="147" t="s">
        <v>15</v>
      </c>
      <c r="D18" s="147" t="s">
        <v>16</v>
      </c>
      <c r="E18" s="151" t="s">
        <v>17</v>
      </c>
      <c r="F18" s="151"/>
      <c r="G18" s="151"/>
      <c r="H18" s="151"/>
      <c r="I18" s="151"/>
      <c r="J18" s="151"/>
      <c r="K18" s="151" t="s">
        <v>18</v>
      </c>
      <c r="L18" s="158" t="s">
        <v>19</v>
      </c>
      <c r="M18" s="6" t="s">
        <v>20</v>
      </c>
      <c r="N18" s="7" t="s">
        <v>20</v>
      </c>
      <c r="O18" s="7" t="s">
        <v>23</v>
      </c>
      <c r="P18" s="7" t="s">
        <v>23</v>
      </c>
      <c r="Q18" s="147" t="s">
        <v>24</v>
      </c>
    </row>
    <row r="19" spans="1:17" ht="12.75">
      <c r="A19" s="148"/>
      <c r="B19" s="148"/>
      <c r="C19" s="148"/>
      <c r="D19" s="148"/>
      <c r="E19" s="152"/>
      <c r="F19" s="152"/>
      <c r="G19" s="152"/>
      <c r="H19" s="152"/>
      <c r="I19" s="152"/>
      <c r="J19" s="152"/>
      <c r="K19" s="152"/>
      <c r="L19" s="159"/>
      <c r="M19" s="8" t="s">
        <v>21</v>
      </c>
      <c r="N19" s="9" t="s">
        <v>22</v>
      </c>
      <c r="O19" s="9" t="s">
        <v>21</v>
      </c>
      <c r="P19" s="9" t="s">
        <v>22</v>
      </c>
      <c r="Q19" s="148"/>
    </row>
    <row r="20" spans="1:10" ht="14.4" customHeight="1">
      <c r="A20" s="57" t="s">
        <v>25</v>
      </c>
      <c r="E20" s="140" t="s">
        <v>44</v>
      </c>
      <c r="F20" s="140"/>
      <c r="G20" s="140"/>
      <c r="H20" s="140"/>
      <c r="I20" s="140"/>
      <c r="J20" s="140"/>
    </row>
    <row r="21" spans="1:10" ht="14.4" customHeight="1">
      <c r="A21" s="57" t="s">
        <v>26</v>
      </c>
      <c r="E21" s="140" t="s">
        <v>45</v>
      </c>
      <c r="F21" s="140"/>
      <c r="G21" s="140"/>
      <c r="H21" s="140"/>
      <c r="I21" s="140"/>
      <c r="J21" s="140"/>
    </row>
    <row r="22" spans="1:17" s="30" customFormat="1" ht="14.4" customHeight="1">
      <c r="A22" s="32" t="s">
        <v>47</v>
      </c>
      <c r="B22" s="27" t="s">
        <v>28</v>
      </c>
      <c r="C22" s="32" t="s">
        <v>42</v>
      </c>
      <c r="D22" s="27"/>
      <c r="E22" s="138" t="s">
        <v>27</v>
      </c>
      <c r="F22" s="138"/>
      <c r="G22" s="138"/>
      <c r="H22" s="138"/>
      <c r="I22" s="138"/>
      <c r="J22" s="138"/>
      <c r="K22" s="13">
        <v>6</v>
      </c>
      <c r="L22" s="20" t="s">
        <v>1</v>
      </c>
      <c r="M22" s="14">
        <v>604.91</v>
      </c>
      <c r="N22" s="15">
        <v>66.08</v>
      </c>
      <c r="O22" s="28">
        <f aca="true" t="shared" si="0" ref="O22:O29">SUM(K22*M22)</f>
        <v>3629.46</v>
      </c>
      <c r="P22" s="29">
        <f aca="true" t="shared" si="1" ref="P22:P29">SUM(K22*N22)</f>
        <v>396.48</v>
      </c>
      <c r="Q22" s="29">
        <f aca="true" t="shared" si="2" ref="Q22:Q29">SUM(O22:P22)</f>
        <v>4025.94</v>
      </c>
    </row>
    <row r="23" spans="1:17" s="30" customFormat="1" ht="27.6" customHeight="1">
      <c r="A23" s="32" t="s">
        <v>48</v>
      </c>
      <c r="B23" s="27" t="s">
        <v>29</v>
      </c>
      <c r="C23" s="32" t="s">
        <v>42</v>
      </c>
      <c r="D23" s="27"/>
      <c r="E23" s="135" t="s">
        <v>30</v>
      </c>
      <c r="F23" s="135"/>
      <c r="G23" s="135"/>
      <c r="H23" s="135"/>
      <c r="I23" s="135"/>
      <c r="J23" s="135"/>
      <c r="K23" s="16">
        <v>2057.86</v>
      </c>
      <c r="L23" s="20" t="s">
        <v>1</v>
      </c>
      <c r="M23" s="13">
        <v>6.5</v>
      </c>
      <c r="N23" s="13">
        <v>4.49</v>
      </c>
      <c r="O23" s="28">
        <f t="shared" si="0"/>
        <v>13376.09</v>
      </c>
      <c r="P23" s="29">
        <f t="shared" si="1"/>
        <v>9239.791400000002</v>
      </c>
      <c r="Q23" s="29">
        <f t="shared" si="2"/>
        <v>22615.881400000002</v>
      </c>
    </row>
    <row r="24" spans="1:17" s="30" customFormat="1" ht="18" customHeight="1">
      <c r="A24" s="32" t="s">
        <v>49</v>
      </c>
      <c r="B24" s="27" t="s">
        <v>32</v>
      </c>
      <c r="C24" s="33" t="s">
        <v>43</v>
      </c>
      <c r="D24" s="33" t="s">
        <v>59</v>
      </c>
      <c r="E24" s="138" t="s">
        <v>31</v>
      </c>
      <c r="F24" s="138"/>
      <c r="G24" s="138"/>
      <c r="H24" s="138"/>
      <c r="I24" s="138"/>
      <c r="J24" s="138"/>
      <c r="K24" s="13">
        <v>1</v>
      </c>
      <c r="L24" s="20" t="s">
        <v>2</v>
      </c>
      <c r="M24" s="95">
        <v>1247.93</v>
      </c>
      <c r="N24" s="16">
        <v>1996.68</v>
      </c>
      <c r="O24" s="28">
        <f t="shared" si="0"/>
        <v>1247.93</v>
      </c>
      <c r="P24" s="29">
        <f t="shared" si="1"/>
        <v>1996.68</v>
      </c>
      <c r="Q24" s="29">
        <f t="shared" si="2"/>
        <v>3244.61</v>
      </c>
    </row>
    <row r="25" spans="1:17" s="30" customFormat="1" ht="29.4" customHeight="1">
      <c r="A25" s="32" t="s">
        <v>50</v>
      </c>
      <c r="B25" s="27" t="s">
        <v>34</v>
      </c>
      <c r="C25" s="33" t="s">
        <v>43</v>
      </c>
      <c r="D25" s="33" t="s">
        <v>59</v>
      </c>
      <c r="E25" s="135" t="s">
        <v>33</v>
      </c>
      <c r="F25" s="135"/>
      <c r="G25" s="135"/>
      <c r="H25" s="135"/>
      <c r="I25" s="135"/>
      <c r="J25" s="135"/>
      <c r="K25" s="15">
        <v>18</v>
      </c>
      <c r="L25" s="20" t="s">
        <v>3</v>
      </c>
      <c r="M25" s="98">
        <v>1039.94</v>
      </c>
      <c r="N25" s="13">
        <v>0</v>
      </c>
      <c r="O25" s="28">
        <f t="shared" si="0"/>
        <v>18718.920000000002</v>
      </c>
      <c r="P25" s="29">
        <f t="shared" si="1"/>
        <v>0</v>
      </c>
      <c r="Q25" s="29">
        <f t="shared" si="2"/>
        <v>18718.920000000002</v>
      </c>
    </row>
    <row r="26" spans="1:17" s="30" customFormat="1" ht="14.4" customHeight="1">
      <c r="A26" s="32" t="s">
        <v>51</v>
      </c>
      <c r="B26" s="27" t="s">
        <v>36</v>
      </c>
      <c r="C26" s="33" t="s">
        <v>43</v>
      </c>
      <c r="D26" s="33" t="s">
        <v>59</v>
      </c>
      <c r="E26" s="138" t="s">
        <v>35</v>
      </c>
      <c r="F26" s="138"/>
      <c r="G26" s="138"/>
      <c r="H26" s="138"/>
      <c r="I26" s="138"/>
      <c r="J26" s="138"/>
      <c r="K26" s="15">
        <v>18</v>
      </c>
      <c r="L26" s="20" t="s">
        <v>3</v>
      </c>
      <c r="M26" s="98">
        <v>534.83</v>
      </c>
      <c r="N26" s="13">
        <v>0</v>
      </c>
      <c r="O26" s="28">
        <f t="shared" si="0"/>
        <v>9626.94</v>
      </c>
      <c r="P26" s="29">
        <f t="shared" si="1"/>
        <v>0</v>
      </c>
      <c r="Q26" s="29">
        <f t="shared" si="2"/>
        <v>9626.94</v>
      </c>
    </row>
    <row r="27" spans="1:17" s="30" customFormat="1" ht="26.4" customHeight="1">
      <c r="A27" s="32" t="s">
        <v>52</v>
      </c>
      <c r="B27" s="27" t="s">
        <v>38</v>
      </c>
      <c r="C27" s="33" t="s">
        <v>43</v>
      </c>
      <c r="D27" s="33" t="s">
        <v>59</v>
      </c>
      <c r="E27" s="135" t="s">
        <v>37</v>
      </c>
      <c r="F27" s="135"/>
      <c r="G27" s="135"/>
      <c r="H27" s="135"/>
      <c r="I27" s="135"/>
      <c r="J27" s="135"/>
      <c r="K27" s="15">
        <v>18</v>
      </c>
      <c r="L27" s="20" t="s">
        <v>3</v>
      </c>
      <c r="M27" s="98">
        <v>701.22</v>
      </c>
      <c r="N27" s="13">
        <v>0</v>
      </c>
      <c r="O27" s="28">
        <f t="shared" si="0"/>
        <v>12621.960000000001</v>
      </c>
      <c r="P27" s="29">
        <f t="shared" si="1"/>
        <v>0</v>
      </c>
      <c r="Q27" s="29">
        <f t="shared" si="2"/>
        <v>12621.960000000001</v>
      </c>
    </row>
    <row r="28" spans="1:17" s="30" customFormat="1" ht="27" customHeight="1">
      <c r="A28" s="32" t="s">
        <v>53</v>
      </c>
      <c r="B28" s="27" t="s">
        <v>40</v>
      </c>
      <c r="C28" s="33" t="s">
        <v>43</v>
      </c>
      <c r="D28" s="33" t="s">
        <v>59</v>
      </c>
      <c r="E28" s="135" t="s">
        <v>39</v>
      </c>
      <c r="F28" s="135"/>
      <c r="G28" s="135"/>
      <c r="H28" s="135"/>
      <c r="I28" s="135"/>
      <c r="J28" s="135"/>
      <c r="K28" s="15">
        <v>18</v>
      </c>
      <c r="L28" s="20" t="s">
        <v>3</v>
      </c>
      <c r="M28" s="95">
        <v>2495.85</v>
      </c>
      <c r="N28" s="13">
        <v>0</v>
      </c>
      <c r="O28" s="28">
        <f t="shared" si="0"/>
        <v>44925.299999999996</v>
      </c>
      <c r="P28" s="29">
        <f t="shared" si="1"/>
        <v>0</v>
      </c>
      <c r="Q28" s="29">
        <f t="shared" si="2"/>
        <v>44925.299999999996</v>
      </c>
    </row>
    <row r="29" spans="1:17" s="30" customFormat="1" ht="14.4" customHeight="1">
      <c r="A29" s="32" t="s">
        <v>54</v>
      </c>
      <c r="B29" s="27">
        <v>98458</v>
      </c>
      <c r="C29" s="32" t="s">
        <v>42</v>
      </c>
      <c r="D29" s="27"/>
      <c r="E29" s="138" t="s">
        <v>41</v>
      </c>
      <c r="F29" s="138"/>
      <c r="G29" s="138"/>
      <c r="H29" s="138"/>
      <c r="I29" s="138"/>
      <c r="J29" s="138"/>
      <c r="K29" s="14">
        <v>140</v>
      </c>
      <c r="L29" s="20" t="s">
        <v>1</v>
      </c>
      <c r="M29" s="14">
        <v>136.76</v>
      </c>
      <c r="N29" s="15">
        <v>20.3</v>
      </c>
      <c r="O29" s="28">
        <f t="shared" si="0"/>
        <v>19146.399999999998</v>
      </c>
      <c r="P29" s="29">
        <f t="shared" si="1"/>
        <v>2842</v>
      </c>
      <c r="Q29" s="29">
        <f t="shared" si="2"/>
        <v>21988.399999999998</v>
      </c>
    </row>
    <row r="30" spans="5:17" ht="14.4" customHeight="1">
      <c r="E30" s="140" t="s">
        <v>46</v>
      </c>
      <c r="F30" s="140"/>
      <c r="G30" s="140"/>
      <c r="H30" s="140"/>
      <c r="I30" s="140"/>
      <c r="J30" s="140"/>
      <c r="L30" s="21" t="s">
        <v>0</v>
      </c>
      <c r="M30" s="17"/>
      <c r="N30" s="18"/>
      <c r="O30" s="24">
        <f>SUM(O22:O29)</f>
        <v>123293</v>
      </c>
      <c r="P30" s="24">
        <f>SUM(P22:P29)</f>
        <v>14474.951400000002</v>
      </c>
      <c r="Q30" s="24">
        <f>SUM(Q22:Q29)</f>
        <v>137767.9514</v>
      </c>
    </row>
    <row r="31" spans="12:16" ht="14.4" customHeight="1">
      <c r="L31" s="21"/>
      <c r="M31" s="2"/>
      <c r="N31" s="3"/>
      <c r="O31" s="23"/>
      <c r="P31" s="22"/>
    </row>
    <row r="32" spans="1:15" ht="12.75">
      <c r="A32" s="57" t="s">
        <v>55</v>
      </c>
      <c r="E32" s="140" t="s">
        <v>57</v>
      </c>
      <c r="F32" s="140"/>
      <c r="G32" s="140"/>
      <c r="H32" s="140"/>
      <c r="I32" s="140"/>
      <c r="J32" s="140"/>
      <c r="K32" s="11"/>
      <c r="L32" s="31"/>
      <c r="M32" s="11"/>
      <c r="N32" s="11"/>
      <c r="O32" s="11"/>
    </row>
    <row r="33" spans="1:15" ht="12.75">
      <c r="A33" s="57" t="s">
        <v>56</v>
      </c>
      <c r="E33" s="140" t="s">
        <v>58</v>
      </c>
      <c r="F33" s="140"/>
      <c r="G33" s="140"/>
      <c r="H33" s="140"/>
      <c r="I33" s="140"/>
      <c r="J33" s="140"/>
      <c r="K33" s="11"/>
      <c r="L33" s="31"/>
      <c r="M33" s="11"/>
      <c r="N33" s="11"/>
      <c r="O33" s="11"/>
    </row>
    <row r="34" spans="1:17" s="30" customFormat="1" ht="42.6" customHeight="1">
      <c r="A34" s="32" t="s">
        <v>82</v>
      </c>
      <c r="B34" s="27">
        <v>98525</v>
      </c>
      <c r="C34" s="32" t="s">
        <v>42</v>
      </c>
      <c r="D34" s="27"/>
      <c r="E34" s="135" t="s">
        <v>80</v>
      </c>
      <c r="F34" s="135"/>
      <c r="G34" s="135"/>
      <c r="H34" s="135"/>
      <c r="I34" s="135"/>
      <c r="J34" s="135"/>
      <c r="K34" s="14">
        <v>850</v>
      </c>
      <c r="L34" s="20" t="s">
        <v>1</v>
      </c>
      <c r="M34" s="13">
        <v>0.3</v>
      </c>
      <c r="N34" s="13">
        <v>0.18</v>
      </c>
      <c r="O34" s="28">
        <f>SUM(K34*M34)</f>
        <v>255</v>
      </c>
      <c r="P34" s="29">
        <f>SUM(K34*N34)</f>
        <v>153</v>
      </c>
      <c r="Q34" s="29">
        <f>SUM(O34:P34)</f>
        <v>408</v>
      </c>
    </row>
    <row r="35" spans="1:17" s="30" customFormat="1" ht="15.6" customHeight="1">
      <c r="A35" s="32" t="s">
        <v>83</v>
      </c>
      <c r="B35" s="27">
        <v>72897</v>
      </c>
      <c r="C35" s="32" t="s">
        <v>42</v>
      </c>
      <c r="D35" s="27"/>
      <c r="E35" s="138" t="s">
        <v>81</v>
      </c>
      <c r="F35" s="138"/>
      <c r="G35" s="138"/>
      <c r="H35" s="138"/>
      <c r="I35" s="138"/>
      <c r="J35" s="138"/>
      <c r="K35" s="14">
        <v>120</v>
      </c>
      <c r="L35" s="20" t="s">
        <v>4</v>
      </c>
      <c r="M35" s="13">
        <v>9.28</v>
      </c>
      <c r="N35" s="15">
        <v>20.56</v>
      </c>
      <c r="O35" s="28">
        <f>SUM(K35*M35)</f>
        <v>1113.6</v>
      </c>
      <c r="P35" s="29">
        <f>SUM(K35*N35)</f>
        <v>2467.2</v>
      </c>
      <c r="Q35" s="29">
        <f>SUM(O35:P35)</f>
        <v>3580.7999999999997</v>
      </c>
    </row>
    <row r="36" spans="5:17" ht="12.75">
      <c r="E36" s="140" t="s">
        <v>88</v>
      </c>
      <c r="F36" s="140"/>
      <c r="G36" s="140"/>
      <c r="H36" s="140"/>
      <c r="I36" s="140"/>
      <c r="J36" s="140"/>
      <c r="K36" s="11"/>
      <c r="L36" s="20" t="s">
        <v>0</v>
      </c>
      <c r="M36" s="35"/>
      <c r="N36" s="35"/>
      <c r="O36" s="24">
        <f>SUM(O34:O35)</f>
        <v>1368.6</v>
      </c>
      <c r="P36" s="24">
        <f>SUM(P34:P35)</f>
        <v>2620.2</v>
      </c>
      <c r="Q36" s="24">
        <f>SUM(Q34:Q35)</f>
        <v>3988.7999999999997</v>
      </c>
    </row>
    <row r="37" spans="5:17" ht="12.75">
      <c r="E37" s="11"/>
      <c r="F37" s="11"/>
      <c r="G37" s="11"/>
      <c r="H37" s="11"/>
      <c r="I37" s="11"/>
      <c r="J37" s="11"/>
      <c r="K37" s="11"/>
      <c r="L37" s="20"/>
      <c r="M37" s="35"/>
      <c r="N37" s="35"/>
      <c r="O37" s="24"/>
      <c r="P37" s="24"/>
      <c r="Q37" s="24"/>
    </row>
    <row r="38" spans="1:15" ht="12.75">
      <c r="A38" s="57" t="s">
        <v>162</v>
      </c>
      <c r="E38" s="140" t="s">
        <v>84</v>
      </c>
      <c r="F38" s="140"/>
      <c r="G38" s="140"/>
      <c r="H38" s="140"/>
      <c r="I38" s="140"/>
      <c r="J38" s="140"/>
      <c r="K38" s="11"/>
      <c r="L38" s="31"/>
      <c r="M38" s="11"/>
      <c r="N38" s="11"/>
      <c r="O38" s="35"/>
    </row>
    <row r="39" spans="1:17" ht="12.75">
      <c r="A39" s="25" t="s">
        <v>85</v>
      </c>
      <c r="B39" s="5" t="s">
        <v>86</v>
      </c>
      <c r="C39" s="33" t="s">
        <v>43</v>
      </c>
      <c r="E39" s="138" t="s">
        <v>84</v>
      </c>
      <c r="F39" s="138"/>
      <c r="G39" s="138"/>
      <c r="H39" s="138"/>
      <c r="I39" s="138"/>
      <c r="J39" s="138"/>
      <c r="K39" s="15">
        <v>18</v>
      </c>
      <c r="L39" s="20" t="s">
        <v>3</v>
      </c>
      <c r="M39" s="13">
        <v>0</v>
      </c>
      <c r="N39" s="16">
        <v>2916</v>
      </c>
      <c r="O39" s="28">
        <f>SUM(K39*M39)</f>
        <v>0</v>
      </c>
      <c r="P39" s="29">
        <f>SUM(K39*N39)</f>
        <v>52488</v>
      </c>
      <c r="Q39" s="29">
        <f>SUM(O39:P39)</f>
        <v>52488</v>
      </c>
    </row>
    <row r="40" spans="5:17" ht="12.75">
      <c r="E40" s="140" t="s">
        <v>1059</v>
      </c>
      <c r="F40" s="140"/>
      <c r="G40" s="140"/>
      <c r="H40" s="140"/>
      <c r="I40" s="140"/>
      <c r="J40" s="140"/>
      <c r="K40" s="11"/>
      <c r="L40" s="20" t="s">
        <v>0</v>
      </c>
      <c r="M40" s="11"/>
      <c r="N40" s="18"/>
      <c r="O40" s="24">
        <f>SUM(O39)</f>
        <v>0</v>
      </c>
      <c r="P40" s="24">
        <f>SUM(P39)</f>
        <v>52488</v>
      </c>
      <c r="Q40" s="24">
        <f>SUM(Q39)</f>
        <v>52488</v>
      </c>
    </row>
    <row r="41" spans="5:14" ht="12.75">
      <c r="E41" s="11"/>
      <c r="F41" s="11"/>
      <c r="G41" s="11"/>
      <c r="H41" s="11"/>
      <c r="I41" s="11"/>
      <c r="J41" s="11"/>
      <c r="K41" s="11"/>
      <c r="L41" s="20"/>
      <c r="M41" s="11"/>
      <c r="N41" s="18"/>
    </row>
    <row r="42" spans="1:15" ht="27.6" customHeight="1">
      <c r="A42" s="58" t="s">
        <v>161</v>
      </c>
      <c r="E42" s="136" t="s">
        <v>87</v>
      </c>
      <c r="F42" s="136"/>
      <c r="G42" s="136"/>
      <c r="H42" s="136"/>
      <c r="I42" s="136"/>
      <c r="J42" s="136"/>
      <c r="K42" s="11"/>
      <c r="L42" s="31"/>
      <c r="M42" s="11"/>
      <c r="N42" s="11"/>
      <c r="O42" s="18"/>
    </row>
    <row r="43" spans="1:17" s="30" customFormat="1" ht="41.4" customHeight="1">
      <c r="A43" s="32" t="s">
        <v>101</v>
      </c>
      <c r="B43" s="27">
        <v>97630</v>
      </c>
      <c r="C43" s="32" t="s">
        <v>42</v>
      </c>
      <c r="D43" s="27"/>
      <c r="E43" s="135" t="s">
        <v>90</v>
      </c>
      <c r="F43" s="135"/>
      <c r="G43" s="135"/>
      <c r="H43" s="135"/>
      <c r="I43" s="135"/>
      <c r="J43" s="135"/>
      <c r="K43" s="14">
        <v>25</v>
      </c>
      <c r="L43" s="82" t="s">
        <v>1651</v>
      </c>
      <c r="M43" s="15">
        <v>92.54</v>
      </c>
      <c r="N43" s="13">
        <v>8.71</v>
      </c>
      <c r="O43" s="28">
        <f aca="true" t="shared" si="3" ref="O43:O48">SUM(K43*M43)</f>
        <v>2313.5</v>
      </c>
      <c r="P43" s="29">
        <f aca="true" t="shared" si="4" ref="P43:P48">SUM(K43*N43)</f>
        <v>217.75000000000003</v>
      </c>
      <c r="Q43" s="29">
        <f aca="true" t="shared" si="5" ref="Q43:Q48">SUM(O43:P43)</f>
        <v>2531.25</v>
      </c>
    </row>
    <row r="44" spans="1:17" s="30" customFormat="1" ht="12.75">
      <c r="A44" s="32" t="s">
        <v>102</v>
      </c>
      <c r="B44" s="27">
        <v>85367</v>
      </c>
      <c r="C44" s="32" t="s">
        <v>42</v>
      </c>
      <c r="D44" s="27"/>
      <c r="E44" s="12" t="s">
        <v>91</v>
      </c>
      <c r="F44" s="31"/>
      <c r="G44" s="31"/>
      <c r="H44" s="31"/>
      <c r="I44" s="31"/>
      <c r="J44" s="31"/>
      <c r="K44" s="15">
        <v>56</v>
      </c>
      <c r="L44" s="20" t="s">
        <v>1</v>
      </c>
      <c r="M44" s="13">
        <v>1.96</v>
      </c>
      <c r="N44" s="15">
        <v>19.18</v>
      </c>
      <c r="O44" s="28">
        <f t="shared" si="3"/>
        <v>109.75999999999999</v>
      </c>
      <c r="P44" s="29">
        <f t="shared" si="4"/>
        <v>1074.08</v>
      </c>
      <c r="Q44" s="29">
        <f t="shared" si="5"/>
        <v>1183.84</v>
      </c>
    </row>
    <row r="45" spans="1:17" s="30" customFormat="1" ht="29.4" customHeight="1">
      <c r="A45" s="32" t="s">
        <v>103</v>
      </c>
      <c r="B45" s="27">
        <v>97624</v>
      </c>
      <c r="C45" s="32" t="s">
        <v>42</v>
      </c>
      <c r="D45" s="27"/>
      <c r="E45" s="135" t="s">
        <v>95</v>
      </c>
      <c r="F45" s="135"/>
      <c r="G45" s="135"/>
      <c r="H45" s="135"/>
      <c r="I45" s="135"/>
      <c r="J45" s="135"/>
      <c r="K45" s="14">
        <v>135</v>
      </c>
      <c r="L45" s="20" t="s">
        <v>4</v>
      </c>
      <c r="M45" s="15">
        <v>10.31</v>
      </c>
      <c r="N45" s="15">
        <v>99.29</v>
      </c>
      <c r="O45" s="28">
        <f t="shared" si="3"/>
        <v>1391.8500000000001</v>
      </c>
      <c r="P45" s="29">
        <f t="shared" si="4"/>
        <v>13404.150000000001</v>
      </c>
      <c r="Q45" s="29">
        <f t="shared" si="5"/>
        <v>14796.000000000002</v>
      </c>
    </row>
    <row r="46" spans="1:17" s="30" customFormat="1" ht="12.75">
      <c r="A46" s="32" t="s">
        <v>104</v>
      </c>
      <c r="B46" s="27" t="s">
        <v>93</v>
      </c>
      <c r="C46" s="32" t="s">
        <v>42</v>
      </c>
      <c r="D46" s="27"/>
      <c r="E46" s="138" t="s">
        <v>92</v>
      </c>
      <c r="F46" s="138"/>
      <c r="G46" s="138"/>
      <c r="H46" s="138"/>
      <c r="I46" s="138"/>
      <c r="J46" s="138"/>
      <c r="K46" s="14">
        <v>902</v>
      </c>
      <c r="L46" s="20" t="s">
        <v>1</v>
      </c>
      <c r="M46" s="13">
        <v>1.08</v>
      </c>
      <c r="N46" s="13">
        <v>10.18</v>
      </c>
      <c r="O46" s="28">
        <f t="shared" si="3"/>
        <v>974.1600000000001</v>
      </c>
      <c r="P46" s="29">
        <f t="shared" si="4"/>
        <v>9182.36</v>
      </c>
      <c r="Q46" s="29">
        <f t="shared" si="5"/>
        <v>10156.52</v>
      </c>
    </row>
    <row r="47" spans="1:17" s="30" customFormat="1" ht="30.6" customHeight="1">
      <c r="A47" s="32" t="s">
        <v>105</v>
      </c>
      <c r="B47" s="27">
        <v>97629</v>
      </c>
      <c r="C47" s="32" t="s">
        <v>42</v>
      </c>
      <c r="D47" s="27"/>
      <c r="E47" s="135" t="s">
        <v>94</v>
      </c>
      <c r="F47" s="135"/>
      <c r="G47" s="135"/>
      <c r="H47" s="135"/>
      <c r="I47" s="135"/>
      <c r="J47" s="135"/>
      <c r="K47" s="15">
        <v>35</v>
      </c>
      <c r="L47" s="20" t="s">
        <v>4</v>
      </c>
      <c r="M47" s="15">
        <v>18.53</v>
      </c>
      <c r="N47" s="14">
        <v>123.4</v>
      </c>
      <c r="O47" s="28">
        <f t="shared" si="3"/>
        <v>648.5500000000001</v>
      </c>
      <c r="P47" s="29">
        <f t="shared" si="4"/>
        <v>4319</v>
      </c>
      <c r="Q47" s="29">
        <f t="shared" si="5"/>
        <v>4967.55</v>
      </c>
    </row>
    <row r="48" spans="1:17" s="30" customFormat="1" ht="12.75">
      <c r="A48" s="32" t="s">
        <v>106</v>
      </c>
      <c r="B48" s="27">
        <v>72897</v>
      </c>
      <c r="C48" s="32" t="s">
        <v>42</v>
      </c>
      <c r="D48" s="27"/>
      <c r="E48" s="138" t="s">
        <v>81</v>
      </c>
      <c r="F48" s="138"/>
      <c r="G48" s="138"/>
      <c r="H48" s="138"/>
      <c r="I48" s="138"/>
      <c r="J48" s="138"/>
      <c r="K48" s="14">
        <v>220</v>
      </c>
      <c r="L48" s="20" t="s">
        <v>4</v>
      </c>
      <c r="M48" s="13">
        <v>9.28</v>
      </c>
      <c r="N48" s="15">
        <v>20.56</v>
      </c>
      <c r="O48" s="28">
        <f t="shared" si="3"/>
        <v>2041.6</v>
      </c>
      <c r="P48" s="29">
        <f t="shared" si="4"/>
        <v>4523.2</v>
      </c>
      <c r="Q48" s="29">
        <f t="shared" si="5"/>
        <v>6564.799999999999</v>
      </c>
    </row>
    <row r="49" spans="1:17" s="30" customFormat="1" ht="28.2" customHeight="1">
      <c r="A49" s="27"/>
      <c r="B49" s="27"/>
      <c r="C49" s="27"/>
      <c r="D49" s="27"/>
      <c r="E49" s="136" t="s">
        <v>99</v>
      </c>
      <c r="F49" s="136"/>
      <c r="G49" s="136"/>
      <c r="H49" s="136"/>
      <c r="I49" s="136"/>
      <c r="J49" s="136"/>
      <c r="K49" s="31"/>
      <c r="L49" s="20" t="s">
        <v>0</v>
      </c>
      <c r="M49" s="18"/>
      <c r="N49" s="18"/>
      <c r="O49" s="49">
        <f>SUM(O43:O48)</f>
        <v>7479.42</v>
      </c>
      <c r="P49" s="49">
        <f>SUM(P43:P48)</f>
        <v>32720.540000000005</v>
      </c>
      <c r="Q49" s="49">
        <f>SUM(Q43:Q48)</f>
        <v>40199.96000000001</v>
      </c>
    </row>
    <row r="50" spans="5:15" ht="12.75">
      <c r="E50" s="11"/>
      <c r="F50" s="11"/>
      <c r="G50" s="11"/>
      <c r="H50" s="11"/>
      <c r="I50" s="11"/>
      <c r="J50" s="11"/>
      <c r="K50" s="11"/>
      <c r="L50" s="20"/>
      <c r="M50" s="18"/>
      <c r="N50" s="18"/>
      <c r="O50" s="18"/>
    </row>
    <row r="51" spans="1:15" ht="29.4" customHeight="1">
      <c r="A51" s="57" t="s">
        <v>160</v>
      </c>
      <c r="E51" s="136" t="s">
        <v>100</v>
      </c>
      <c r="F51" s="136"/>
      <c r="G51" s="136"/>
      <c r="H51" s="136"/>
      <c r="I51" s="136"/>
      <c r="J51" s="136"/>
      <c r="K51" s="11"/>
      <c r="L51" s="31"/>
      <c r="M51" s="11"/>
      <c r="N51" s="11"/>
      <c r="O51" s="11"/>
    </row>
    <row r="52" spans="1:17" s="30" customFormat="1" ht="42" customHeight="1">
      <c r="A52" s="32" t="s">
        <v>108</v>
      </c>
      <c r="B52" s="27">
        <v>97630</v>
      </c>
      <c r="C52" s="32" t="s">
        <v>42</v>
      </c>
      <c r="D52" s="27"/>
      <c r="E52" s="135" t="s">
        <v>89</v>
      </c>
      <c r="F52" s="135"/>
      <c r="G52" s="135"/>
      <c r="H52" s="135"/>
      <c r="I52" s="135"/>
      <c r="J52" s="135"/>
      <c r="K52" s="13">
        <v>3</v>
      </c>
      <c r="L52" s="82" t="s">
        <v>1652</v>
      </c>
      <c r="M52" s="15">
        <v>92.54</v>
      </c>
      <c r="N52" s="13">
        <v>8.71</v>
      </c>
      <c r="O52" s="28">
        <f>SUM(K52*M52)</f>
        <v>277.62</v>
      </c>
      <c r="P52" s="29">
        <f>SUM(K52*N52)</f>
        <v>26.130000000000003</v>
      </c>
      <c r="Q52" s="29">
        <f>SUM(O52:P52)</f>
        <v>303.75</v>
      </c>
    </row>
    <row r="53" spans="1:17" s="30" customFormat="1" ht="12.75">
      <c r="A53" s="32" t="s">
        <v>109</v>
      </c>
      <c r="B53" s="27">
        <v>85367</v>
      </c>
      <c r="C53" s="32" t="s">
        <v>42</v>
      </c>
      <c r="D53" s="27"/>
      <c r="E53" s="138" t="s">
        <v>91</v>
      </c>
      <c r="F53" s="138"/>
      <c r="G53" s="138"/>
      <c r="H53" s="138"/>
      <c r="I53" s="138"/>
      <c r="J53" s="138"/>
      <c r="K53" s="15">
        <v>40</v>
      </c>
      <c r="L53" s="20" t="s">
        <v>1</v>
      </c>
      <c r="M53" s="13">
        <v>1.96</v>
      </c>
      <c r="N53" s="15">
        <v>19.18</v>
      </c>
      <c r="O53" s="28">
        <f>SUM(K53*M53)</f>
        <v>78.4</v>
      </c>
      <c r="P53" s="29">
        <f>SUM(K53*N53)</f>
        <v>767.2</v>
      </c>
      <c r="Q53" s="29">
        <f>SUM(O53:P53)</f>
        <v>845.6</v>
      </c>
    </row>
    <row r="54" spans="1:17" s="30" customFormat="1" ht="26.4" customHeight="1">
      <c r="A54" s="32" t="s">
        <v>110</v>
      </c>
      <c r="B54" s="27">
        <v>97624</v>
      </c>
      <c r="C54" s="32" t="s">
        <v>42</v>
      </c>
      <c r="D54" s="27"/>
      <c r="E54" s="135" t="s">
        <v>95</v>
      </c>
      <c r="F54" s="135"/>
      <c r="G54" s="135"/>
      <c r="H54" s="135"/>
      <c r="I54" s="135"/>
      <c r="J54" s="135"/>
      <c r="K54" s="13">
        <v>5</v>
      </c>
      <c r="L54" s="20" t="s">
        <v>4</v>
      </c>
      <c r="M54" s="15">
        <v>10.31</v>
      </c>
      <c r="N54" s="15">
        <v>99.29</v>
      </c>
      <c r="O54" s="28">
        <f>SUM(K54*M54)</f>
        <v>51.550000000000004</v>
      </c>
      <c r="P54" s="29">
        <f>SUM(K54*N54)</f>
        <v>496.45000000000005</v>
      </c>
      <c r="Q54" s="29">
        <f>SUM(O54:P54)</f>
        <v>548</v>
      </c>
    </row>
    <row r="55" spans="1:17" s="30" customFormat="1" ht="12.75">
      <c r="A55" s="32" t="s">
        <v>111</v>
      </c>
      <c r="B55" s="27">
        <v>72897</v>
      </c>
      <c r="C55" s="32" t="s">
        <v>42</v>
      </c>
      <c r="D55" s="27"/>
      <c r="E55" s="138" t="s">
        <v>81</v>
      </c>
      <c r="F55" s="138"/>
      <c r="G55" s="138"/>
      <c r="H55" s="138"/>
      <c r="I55" s="138"/>
      <c r="J55" s="138"/>
      <c r="K55" s="15">
        <v>18</v>
      </c>
      <c r="L55" s="20" t="s">
        <v>4</v>
      </c>
      <c r="M55" s="13">
        <v>9.28</v>
      </c>
      <c r="N55" s="15">
        <v>20.56</v>
      </c>
      <c r="O55" s="28">
        <f>SUM(K55*M55)</f>
        <v>167.04</v>
      </c>
      <c r="P55" s="29">
        <f>SUM(K55*N55)</f>
        <v>370.08</v>
      </c>
      <c r="Q55" s="29">
        <f>SUM(O55:P55)</f>
        <v>537.12</v>
      </c>
    </row>
    <row r="56" spans="1:17" s="30" customFormat="1" ht="28.2" customHeight="1">
      <c r="A56" s="27"/>
      <c r="B56" s="27"/>
      <c r="C56" s="27"/>
      <c r="D56" s="27"/>
      <c r="E56" s="136" t="s">
        <v>107</v>
      </c>
      <c r="F56" s="136"/>
      <c r="G56" s="136"/>
      <c r="H56" s="136"/>
      <c r="I56" s="136"/>
      <c r="J56" s="136"/>
      <c r="K56" s="31"/>
      <c r="L56" s="20" t="s">
        <v>0</v>
      </c>
      <c r="M56" s="36"/>
      <c r="N56" s="35"/>
      <c r="O56" s="49">
        <f>SUM(O52:O55)</f>
        <v>574.61</v>
      </c>
      <c r="P56" s="49">
        <f>SUM(P52:P55)</f>
        <v>1659.8600000000001</v>
      </c>
      <c r="Q56" s="49">
        <f>SUM(Q52:Q55)</f>
        <v>2234.47</v>
      </c>
    </row>
    <row r="57" spans="5:15" ht="12.75">
      <c r="E57" s="11"/>
      <c r="F57" s="11"/>
      <c r="G57" s="11"/>
      <c r="H57" s="11"/>
      <c r="I57" s="11"/>
      <c r="J57" s="11"/>
      <c r="K57" s="11"/>
      <c r="L57" s="20"/>
      <c r="M57" s="36"/>
      <c r="N57" s="35"/>
      <c r="O57" s="35"/>
    </row>
    <row r="58" spans="1:15" s="30" customFormat="1" ht="30" customHeight="1">
      <c r="A58" s="58" t="s">
        <v>159</v>
      </c>
      <c r="B58" s="27"/>
      <c r="C58" s="27"/>
      <c r="D58" s="27"/>
      <c r="E58" s="136" t="s">
        <v>112</v>
      </c>
      <c r="F58" s="136"/>
      <c r="G58" s="136"/>
      <c r="H58" s="136"/>
      <c r="I58" s="136"/>
      <c r="J58" s="136"/>
      <c r="K58" s="31"/>
      <c r="L58" s="31"/>
      <c r="M58" s="31"/>
      <c r="N58" s="31"/>
      <c r="O58" s="31"/>
    </row>
    <row r="59" spans="1:17" s="30" customFormat="1" ht="26.4" customHeight="1">
      <c r="A59" s="32" t="s">
        <v>114</v>
      </c>
      <c r="B59" s="27">
        <v>97624</v>
      </c>
      <c r="C59" s="32" t="s">
        <v>42</v>
      </c>
      <c r="D59" s="27"/>
      <c r="E59" s="135" t="s">
        <v>139</v>
      </c>
      <c r="F59" s="135"/>
      <c r="G59" s="135"/>
      <c r="H59" s="135"/>
      <c r="I59" s="135"/>
      <c r="J59" s="135"/>
      <c r="K59" s="13">
        <v>6</v>
      </c>
      <c r="L59" s="20" t="s">
        <v>4</v>
      </c>
      <c r="M59" s="15">
        <v>10.31</v>
      </c>
      <c r="N59" s="15">
        <v>99.29</v>
      </c>
      <c r="O59" s="28">
        <f>SUM(K59*M59)</f>
        <v>61.86</v>
      </c>
      <c r="P59" s="29">
        <f>SUM(K59*N59)</f>
        <v>595.74</v>
      </c>
      <c r="Q59" s="29">
        <f>SUM(O59:P59)</f>
        <v>657.6</v>
      </c>
    </row>
    <row r="60" spans="1:17" s="30" customFormat="1" ht="37.8" customHeight="1">
      <c r="A60" s="32" t="s">
        <v>115</v>
      </c>
      <c r="B60" s="27">
        <v>97630</v>
      </c>
      <c r="C60" s="32" t="s">
        <v>42</v>
      </c>
      <c r="D60" s="27"/>
      <c r="E60" s="135" t="s">
        <v>89</v>
      </c>
      <c r="F60" s="135"/>
      <c r="G60" s="135"/>
      <c r="H60" s="135"/>
      <c r="I60" s="135"/>
      <c r="J60" s="135"/>
      <c r="K60" s="13">
        <v>3</v>
      </c>
      <c r="L60" s="82" t="s">
        <v>1651</v>
      </c>
      <c r="M60" s="15">
        <v>92.54</v>
      </c>
      <c r="N60" s="13">
        <v>8.71</v>
      </c>
      <c r="O60" s="28">
        <f>SUM(K60*M60)</f>
        <v>277.62</v>
      </c>
      <c r="P60" s="29">
        <f>SUM(K60*N60)</f>
        <v>26.130000000000003</v>
      </c>
      <c r="Q60" s="29">
        <f>SUM(O60:P60)</f>
        <v>303.75</v>
      </c>
    </row>
    <row r="61" spans="1:17" s="30" customFormat="1" ht="18.6" customHeight="1">
      <c r="A61" s="32" t="s">
        <v>116</v>
      </c>
      <c r="B61" s="27">
        <v>72236</v>
      </c>
      <c r="C61" s="32" t="s">
        <v>42</v>
      </c>
      <c r="D61" s="27"/>
      <c r="E61" s="134" t="s">
        <v>1576</v>
      </c>
      <c r="F61" s="135"/>
      <c r="G61" s="135"/>
      <c r="H61" s="135"/>
      <c r="I61" s="135"/>
      <c r="J61" s="135"/>
      <c r="K61" s="31">
        <v>8.82</v>
      </c>
      <c r="L61" s="82" t="s">
        <v>1577</v>
      </c>
      <c r="M61" s="109">
        <v>1.5</v>
      </c>
      <c r="N61" s="13">
        <v>14.85</v>
      </c>
      <c r="O61" s="28">
        <f>SUM(K61*M61)</f>
        <v>13.23</v>
      </c>
      <c r="P61" s="29">
        <f>SUM(K61*N61)</f>
        <v>130.977</v>
      </c>
      <c r="Q61" s="29">
        <f>SUM(O61:P61)</f>
        <v>144.207</v>
      </c>
    </row>
    <row r="62" spans="1:17" s="30" customFormat="1" ht="12.75">
      <c r="A62" s="83" t="s">
        <v>1575</v>
      </c>
      <c r="B62" s="27">
        <v>72897</v>
      </c>
      <c r="C62" s="32" t="s">
        <v>42</v>
      </c>
      <c r="D62" s="27"/>
      <c r="E62" s="12" t="s">
        <v>81</v>
      </c>
      <c r="F62" s="31"/>
      <c r="G62" s="31"/>
      <c r="H62" s="31"/>
      <c r="I62" s="31"/>
      <c r="J62" s="31"/>
      <c r="K62" s="13">
        <v>12</v>
      </c>
      <c r="L62" s="20" t="s">
        <v>4</v>
      </c>
      <c r="M62" s="13">
        <v>9.28</v>
      </c>
      <c r="N62" s="15">
        <v>20.56</v>
      </c>
      <c r="O62" s="28">
        <f>SUM(K62*M62)</f>
        <v>111.35999999999999</v>
      </c>
      <c r="P62" s="29">
        <f>SUM(K62*N62)</f>
        <v>246.71999999999997</v>
      </c>
      <c r="Q62" s="29">
        <f>SUM(O62:P62)</f>
        <v>358.0799999999999</v>
      </c>
    </row>
    <row r="63" spans="1:17" s="30" customFormat="1" ht="26.4" customHeight="1">
      <c r="A63" s="27"/>
      <c r="B63" s="27"/>
      <c r="C63" s="27"/>
      <c r="D63" s="27"/>
      <c r="E63" s="136" t="s">
        <v>113</v>
      </c>
      <c r="F63" s="136"/>
      <c r="G63" s="136"/>
      <c r="H63" s="136"/>
      <c r="I63" s="136"/>
      <c r="J63" s="136"/>
      <c r="N63" s="36"/>
      <c r="O63" s="49">
        <f>SUM(O59:O62)</f>
        <v>464.07000000000005</v>
      </c>
      <c r="P63" s="49">
        <f>SUM(P59:P62)</f>
        <v>999.567</v>
      </c>
      <c r="Q63" s="49">
        <f>SUM(Q59:Q62)</f>
        <v>1463.637</v>
      </c>
    </row>
    <row r="64" spans="12:15" ht="12.75">
      <c r="L64" s="21"/>
      <c r="M64" s="4"/>
      <c r="N64" s="4"/>
      <c r="O64" s="4"/>
    </row>
    <row r="65" spans="1:15" ht="12.75">
      <c r="A65" s="57" t="s">
        <v>158</v>
      </c>
      <c r="E65" s="140" t="s">
        <v>117</v>
      </c>
      <c r="F65" s="140"/>
      <c r="G65" s="140"/>
      <c r="H65" s="140"/>
      <c r="I65" s="140"/>
      <c r="J65" s="140"/>
      <c r="K65" s="11"/>
      <c r="L65" s="31"/>
      <c r="M65" s="11"/>
      <c r="N65" s="11"/>
      <c r="O65" s="11"/>
    </row>
    <row r="66" spans="1:17" s="30" customFormat="1" ht="12.75">
      <c r="A66" s="32" t="s">
        <v>121</v>
      </c>
      <c r="B66" s="27">
        <v>72231</v>
      </c>
      <c r="C66" s="32" t="s">
        <v>42</v>
      </c>
      <c r="D66" s="27"/>
      <c r="E66" s="138" t="s">
        <v>119</v>
      </c>
      <c r="F66" s="138"/>
      <c r="G66" s="138"/>
      <c r="H66" s="138"/>
      <c r="I66" s="138"/>
      <c r="J66" s="138"/>
      <c r="K66" s="16">
        <v>6132.6</v>
      </c>
      <c r="L66" s="20" t="s">
        <v>1</v>
      </c>
      <c r="M66" s="13">
        <v>0.75</v>
      </c>
      <c r="N66" s="13">
        <v>7.1</v>
      </c>
      <c r="O66" s="28">
        <f>SUM(K66*M66)</f>
        <v>4599.450000000001</v>
      </c>
      <c r="P66" s="29">
        <f>SUM(K66*N66)</f>
        <v>43541.46</v>
      </c>
      <c r="Q66" s="29">
        <f>SUM(O66:P66)</f>
        <v>48140.91</v>
      </c>
    </row>
    <row r="67" spans="1:17" s="30" customFormat="1" ht="29.4" customHeight="1">
      <c r="A67" s="32" t="s">
        <v>122</v>
      </c>
      <c r="B67" s="27">
        <v>72229</v>
      </c>
      <c r="C67" s="32" t="s">
        <v>42</v>
      </c>
      <c r="D67" s="27"/>
      <c r="E67" s="135" t="s">
        <v>120</v>
      </c>
      <c r="F67" s="135"/>
      <c r="G67" s="135"/>
      <c r="H67" s="135"/>
      <c r="I67" s="135"/>
      <c r="J67" s="135"/>
      <c r="K67" s="16">
        <v>6132.6</v>
      </c>
      <c r="L67" s="20" t="s">
        <v>1</v>
      </c>
      <c r="M67" s="13">
        <v>1.7</v>
      </c>
      <c r="N67" s="15">
        <v>17.51</v>
      </c>
      <c r="O67" s="28">
        <f>SUM(K67*M67)</f>
        <v>10425.42</v>
      </c>
      <c r="P67" s="29">
        <f>SUM(K67*N67)</f>
        <v>107381.82600000002</v>
      </c>
      <c r="Q67" s="29">
        <f>SUM(O67:P67)</f>
        <v>117807.24600000001</v>
      </c>
    </row>
    <row r="68" spans="1:17" s="30" customFormat="1" ht="12.75">
      <c r="A68" s="32" t="s">
        <v>123</v>
      </c>
      <c r="B68" s="27">
        <v>72897</v>
      </c>
      <c r="C68" s="32" t="s">
        <v>42</v>
      </c>
      <c r="D68" s="27"/>
      <c r="E68" s="138" t="s">
        <v>81</v>
      </c>
      <c r="F68" s="138"/>
      <c r="G68" s="138"/>
      <c r="H68" s="138"/>
      <c r="I68" s="138"/>
      <c r="J68" s="138"/>
      <c r="K68" s="16">
        <v>1296</v>
      </c>
      <c r="L68" s="20" t="s">
        <v>4</v>
      </c>
      <c r="M68" s="13">
        <v>9.28</v>
      </c>
      <c r="N68" s="15">
        <v>20.56</v>
      </c>
      <c r="O68" s="28">
        <f>SUM(K68*M68)</f>
        <v>12026.88</v>
      </c>
      <c r="P68" s="29">
        <f>SUM(K68*N68)</f>
        <v>26645.76</v>
      </c>
      <c r="Q68" s="29">
        <f>SUM(O68:P68)</f>
        <v>38672.64</v>
      </c>
    </row>
    <row r="69" spans="1:17" s="30" customFormat="1" ht="12.75">
      <c r="A69" s="27"/>
      <c r="B69" s="27"/>
      <c r="C69" s="27"/>
      <c r="D69" s="27"/>
      <c r="E69" s="140" t="s">
        <v>118</v>
      </c>
      <c r="F69" s="140"/>
      <c r="G69" s="140"/>
      <c r="H69" s="140"/>
      <c r="I69" s="140"/>
      <c r="J69" s="140"/>
      <c r="K69" s="31"/>
      <c r="L69" s="20" t="s">
        <v>0</v>
      </c>
      <c r="M69" s="18"/>
      <c r="N69" s="17"/>
      <c r="O69" s="49">
        <f>SUM(O66:O68)</f>
        <v>27051.75</v>
      </c>
      <c r="P69" s="49">
        <f>SUM(P66:P68)</f>
        <v>177569.04600000003</v>
      </c>
      <c r="Q69" s="49">
        <f>SUM(Q66:Q68)</f>
        <v>204620.79600000003</v>
      </c>
    </row>
    <row r="70" spans="1:17" s="30" customFormat="1" ht="12.75">
      <c r="A70" s="27"/>
      <c r="B70" s="27"/>
      <c r="C70" s="27"/>
      <c r="D70" s="27"/>
      <c r="E70" s="10"/>
      <c r="F70" s="10"/>
      <c r="G70" s="10"/>
      <c r="H70" s="10"/>
      <c r="I70" s="10"/>
      <c r="J70" s="10"/>
      <c r="K70" s="31"/>
      <c r="L70" s="20"/>
      <c r="M70" s="18"/>
      <c r="N70" s="17"/>
      <c r="O70" s="49"/>
      <c r="P70" s="49"/>
      <c r="Q70" s="49"/>
    </row>
    <row r="71" spans="1:17" s="30" customFormat="1" ht="12.75">
      <c r="A71" s="27"/>
      <c r="B71" s="27"/>
      <c r="C71" s="27"/>
      <c r="D71" s="27"/>
      <c r="E71" s="140" t="s">
        <v>132</v>
      </c>
      <c r="F71" s="140"/>
      <c r="G71" s="140"/>
      <c r="H71" s="140"/>
      <c r="I71" s="140"/>
      <c r="J71" s="140"/>
      <c r="K71" s="31"/>
      <c r="L71" s="20"/>
      <c r="M71" s="18"/>
      <c r="N71" s="17"/>
      <c r="O71" s="49">
        <f>SUM(O36+O40+O49+O56+O63+O69)</f>
        <v>36938.45</v>
      </c>
      <c r="P71" s="49">
        <f>SUM(P36+P40+P49+P56+P63+P69)+0.01</f>
        <v>268057.22300000006</v>
      </c>
      <c r="Q71" s="49">
        <f>SUM(Q36+Q40+Q49+Q56+Q63+Q69)+0.01</f>
        <v>304995.67300000007</v>
      </c>
    </row>
    <row r="72" spans="5:15" ht="12.75">
      <c r="E72" s="10"/>
      <c r="F72" s="10"/>
      <c r="G72" s="10"/>
      <c r="H72" s="10"/>
      <c r="I72" s="10"/>
      <c r="J72" s="10"/>
      <c r="K72" s="11"/>
      <c r="L72" s="20"/>
      <c r="M72" s="18"/>
      <c r="N72" s="17"/>
      <c r="O72" s="17"/>
    </row>
    <row r="73" spans="1:15" ht="12.75">
      <c r="A73" s="57" t="s">
        <v>157</v>
      </c>
      <c r="E73" s="140" t="s">
        <v>97</v>
      </c>
      <c r="F73" s="140"/>
      <c r="G73" s="140"/>
      <c r="H73" s="140"/>
      <c r="I73" s="140"/>
      <c r="J73" s="140"/>
      <c r="K73" s="11"/>
      <c r="L73" s="31"/>
      <c r="M73" s="11"/>
      <c r="N73" s="11"/>
      <c r="O73" s="11"/>
    </row>
    <row r="74" spans="1:17" ht="12.75">
      <c r="A74" s="25" t="s">
        <v>140</v>
      </c>
      <c r="B74" s="5">
        <v>27722</v>
      </c>
      <c r="C74" s="32" t="s">
        <v>42</v>
      </c>
      <c r="E74" s="138" t="s">
        <v>124</v>
      </c>
      <c r="F74" s="138"/>
      <c r="G74" s="138"/>
      <c r="H74" s="138"/>
      <c r="I74" s="138"/>
      <c r="J74" s="138"/>
      <c r="K74" s="14">
        <v>150</v>
      </c>
      <c r="L74" s="20" t="s">
        <v>5</v>
      </c>
      <c r="M74" s="15">
        <v>47.5</v>
      </c>
      <c r="N74" s="13">
        <v>0</v>
      </c>
      <c r="O74" s="28">
        <f aca="true" t="shared" si="6" ref="O74:O79">SUM(K74*M74)</f>
        <v>7125</v>
      </c>
      <c r="P74" s="29">
        <f aca="true" t="shared" si="7" ref="P74:P79">SUM(K74*N74)</f>
        <v>0</v>
      </c>
      <c r="Q74" s="29">
        <f aca="true" t="shared" si="8" ref="Q74:Q79">SUM(O74:P74)</f>
        <v>7125</v>
      </c>
    </row>
    <row r="75" spans="1:17" ht="28.8" customHeight="1">
      <c r="A75" s="32" t="s">
        <v>141</v>
      </c>
      <c r="B75" s="27">
        <v>84112</v>
      </c>
      <c r="C75" s="32" t="s">
        <v>42</v>
      </c>
      <c r="E75" s="135" t="s">
        <v>125</v>
      </c>
      <c r="F75" s="135"/>
      <c r="G75" s="135"/>
      <c r="H75" s="135"/>
      <c r="I75" s="135"/>
      <c r="J75" s="135"/>
      <c r="K75" s="14">
        <v>200</v>
      </c>
      <c r="L75" s="20" t="s">
        <v>1</v>
      </c>
      <c r="M75" s="15">
        <v>14.63</v>
      </c>
      <c r="N75" s="13">
        <v>5.35</v>
      </c>
      <c r="O75" s="28">
        <f t="shared" si="6"/>
        <v>2926</v>
      </c>
      <c r="P75" s="29">
        <f t="shared" si="7"/>
        <v>1070</v>
      </c>
      <c r="Q75" s="29">
        <f t="shared" si="8"/>
        <v>3996</v>
      </c>
    </row>
    <row r="76" spans="1:17" ht="31.2" customHeight="1">
      <c r="A76" s="32" t="s">
        <v>142</v>
      </c>
      <c r="B76" s="27">
        <v>85424</v>
      </c>
      <c r="C76" s="32" t="s">
        <v>42</v>
      </c>
      <c r="E76" s="135" t="s">
        <v>126</v>
      </c>
      <c r="F76" s="135"/>
      <c r="G76" s="135"/>
      <c r="H76" s="135"/>
      <c r="I76" s="135"/>
      <c r="J76" s="135"/>
      <c r="K76" s="14">
        <v>500</v>
      </c>
      <c r="L76" s="20" t="s">
        <v>1</v>
      </c>
      <c r="M76" s="13">
        <v>7.51</v>
      </c>
      <c r="N76" s="15">
        <v>22.25</v>
      </c>
      <c r="O76" s="28">
        <f t="shared" si="6"/>
        <v>3755</v>
      </c>
      <c r="P76" s="29">
        <f t="shared" si="7"/>
        <v>11125</v>
      </c>
      <c r="Q76" s="29">
        <f t="shared" si="8"/>
        <v>14880</v>
      </c>
    </row>
    <row r="77" spans="1:17" ht="12.75">
      <c r="A77" s="32" t="s">
        <v>143</v>
      </c>
      <c r="B77" s="27" t="s">
        <v>128</v>
      </c>
      <c r="C77" s="32" t="s">
        <v>42</v>
      </c>
      <c r="E77" s="12" t="s">
        <v>127</v>
      </c>
      <c r="F77" s="11"/>
      <c r="G77" s="11"/>
      <c r="H77" s="11"/>
      <c r="I77" s="11"/>
      <c r="J77" s="11"/>
      <c r="K77" s="14">
        <v>407.86</v>
      </c>
      <c r="L77" s="20" t="s">
        <v>6</v>
      </c>
      <c r="M77" s="15">
        <v>48.83</v>
      </c>
      <c r="N77" s="15">
        <v>27.73</v>
      </c>
      <c r="O77" s="28">
        <f t="shared" si="6"/>
        <v>19915.8038</v>
      </c>
      <c r="P77" s="29">
        <f t="shared" si="7"/>
        <v>11309.9578</v>
      </c>
      <c r="Q77" s="29">
        <f t="shared" si="8"/>
        <v>31225.7616</v>
      </c>
    </row>
    <row r="78" spans="1:17" ht="26.4" customHeight="1">
      <c r="A78" s="32" t="s">
        <v>144</v>
      </c>
      <c r="B78" s="27">
        <v>101908</v>
      </c>
      <c r="C78" s="32" t="s">
        <v>42</v>
      </c>
      <c r="E78" s="135" t="s">
        <v>129</v>
      </c>
      <c r="F78" s="135"/>
      <c r="G78" s="135"/>
      <c r="H78" s="135"/>
      <c r="I78" s="135"/>
      <c r="J78" s="135"/>
      <c r="K78" s="15">
        <v>10</v>
      </c>
      <c r="L78" s="20" t="s">
        <v>7</v>
      </c>
      <c r="M78" s="14">
        <v>289.24</v>
      </c>
      <c r="N78" s="13">
        <v>21.25</v>
      </c>
      <c r="O78" s="28">
        <f t="shared" si="6"/>
        <v>2892.4</v>
      </c>
      <c r="P78" s="29">
        <f t="shared" si="7"/>
        <v>212.5</v>
      </c>
      <c r="Q78" s="29">
        <f t="shared" si="8"/>
        <v>3104.9</v>
      </c>
    </row>
    <row r="79" spans="1:17" ht="12.75">
      <c r="A79" s="32" t="s">
        <v>145</v>
      </c>
      <c r="B79" s="25" t="s">
        <v>131</v>
      </c>
      <c r="C79" s="33" t="s">
        <v>43</v>
      </c>
      <c r="E79" s="138" t="s">
        <v>130</v>
      </c>
      <c r="F79" s="138"/>
      <c r="G79" s="138"/>
      <c r="H79" s="138"/>
      <c r="I79" s="138"/>
      <c r="J79" s="138"/>
      <c r="K79" s="15">
        <v>22</v>
      </c>
      <c r="L79" s="20" t="s">
        <v>7</v>
      </c>
      <c r="M79" s="110">
        <v>93.75</v>
      </c>
      <c r="N79" s="13">
        <v>15.38</v>
      </c>
      <c r="O79" s="28">
        <f t="shared" si="6"/>
        <v>2062.5</v>
      </c>
      <c r="P79" s="29">
        <f t="shared" si="7"/>
        <v>338.36</v>
      </c>
      <c r="Q79" s="29">
        <f t="shared" si="8"/>
        <v>2400.86</v>
      </c>
    </row>
    <row r="80" spans="5:17" ht="12.75">
      <c r="E80" s="140" t="s">
        <v>98</v>
      </c>
      <c r="F80" s="140"/>
      <c r="G80" s="140"/>
      <c r="H80" s="140"/>
      <c r="I80" s="140"/>
      <c r="J80" s="140"/>
      <c r="K80" s="11"/>
      <c r="L80" s="20" t="s">
        <v>0</v>
      </c>
      <c r="M80" s="18"/>
      <c r="N80" s="18"/>
      <c r="O80" s="24">
        <f>SUM(O74:O79)</f>
        <v>38676.7038</v>
      </c>
      <c r="P80" s="24">
        <f>SUM(P74:P79)</f>
        <v>24055.8178</v>
      </c>
      <c r="Q80" s="24">
        <f>SUM(Q74:Q79)</f>
        <v>62732.5216</v>
      </c>
    </row>
    <row r="81" spans="5:17" ht="12.75">
      <c r="E81" s="11"/>
      <c r="F81" s="11"/>
      <c r="G81" s="11"/>
      <c r="H81" s="11"/>
      <c r="I81" s="11"/>
      <c r="J81" s="11"/>
      <c r="K81" s="11"/>
      <c r="L81" s="20"/>
      <c r="M81" s="18"/>
      <c r="N81" s="18"/>
      <c r="O81" s="50"/>
      <c r="P81" s="50"/>
      <c r="Q81" s="50"/>
    </row>
    <row r="82" spans="5:17" ht="12.75">
      <c r="E82" s="140" t="s">
        <v>96</v>
      </c>
      <c r="F82" s="140"/>
      <c r="G82" s="140"/>
      <c r="H82" s="140"/>
      <c r="I82" s="140"/>
      <c r="J82" s="140"/>
      <c r="K82" s="11"/>
      <c r="L82" s="20" t="s">
        <v>0</v>
      </c>
      <c r="O82" s="24">
        <f>SUM(O30+O71+O80)</f>
        <v>198908.15380000003</v>
      </c>
      <c r="P82" s="24">
        <f>SUM(P30+P71+P80)</f>
        <v>306587.9922000001</v>
      </c>
      <c r="Q82" s="24">
        <f>SUM(Q30+Q71+Q80)-0.01</f>
        <v>505496.13600000006</v>
      </c>
    </row>
    <row r="83" spans="5:17" ht="12.75">
      <c r="E83" s="10"/>
      <c r="F83" s="11"/>
      <c r="G83" s="11"/>
      <c r="H83" s="11"/>
      <c r="I83" s="11"/>
      <c r="J83" s="11"/>
      <c r="K83" s="11"/>
      <c r="L83" s="20"/>
      <c r="M83" s="17"/>
      <c r="N83" s="17"/>
      <c r="O83" s="51"/>
      <c r="P83" s="51"/>
      <c r="Q83" s="51"/>
    </row>
    <row r="84" spans="1:15" ht="12.75">
      <c r="A84" s="57" t="s">
        <v>134</v>
      </c>
      <c r="E84" s="140" t="s">
        <v>133</v>
      </c>
      <c r="F84" s="140"/>
      <c r="G84" s="140"/>
      <c r="H84" s="140"/>
      <c r="I84" s="140"/>
      <c r="J84" s="140"/>
      <c r="K84" s="11"/>
      <c r="L84" s="31"/>
      <c r="M84" s="11"/>
      <c r="N84" s="11"/>
      <c r="O84" s="11"/>
    </row>
    <row r="85" spans="1:17" s="30" customFormat="1" ht="18" customHeight="1">
      <c r="A85" s="32" t="s">
        <v>137</v>
      </c>
      <c r="B85" s="27">
        <v>90777</v>
      </c>
      <c r="C85" s="32" t="s">
        <v>42</v>
      </c>
      <c r="D85" s="27"/>
      <c r="E85" s="134" t="s">
        <v>1653</v>
      </c>
      <c r="F85" s="135"/>
      <c r="G85" s="135"/>
      <c r="H85" s="135"/>
      <c r="I85" s="135"/>
      <c r="J85" s="135"/>
      <c r="K85" s="16">
        <v>1260</v>
      </c>
      <c r="L85" s="20" t="s">
        <v>8</v>
      </c>
      <c r="M85" s="13">
        <v>0.84</v>
      </c>
      <c r="N85" s="14">
        <v>117.99</v>
      </c>
      <c r="O85" s="28">
        <f>SUM(K85*M85)</f>
        <v>1058.3999999999999</v>
      </c>
      <c r="P85" s="29">
        <f>SUM(K85*N85)</f>
        <v>148667.4</v>
      </c>
      <c r="Q85" s="29">
        <f>SUM(O85:P85)</f>
        <v>149725.8</v>
      </c>
    </row>
    <row r="86" spans="1:17" s="30" customFormat="1" ht="12.6" customHeight="1">
      <c r="A86" s="32" t="s">
        <v>135</v>
      </c>
      <c r="B86" s="27">
        <v>93572</v>
      </c>
      <c r="C86" s="32" t="s">
        <v>42</v>
      </c>
      <c r="D86" s="27"/>
      <c r="E86" s="138" t="s">
        <v>136</v>
      </c>
      <c r="F86" s="138"/>
      <c r="G86" s="138"/>
      <c r="H86" s="138"/>
      <c r="I86" s="138"/>
      <c r="J86" s="138"/>
      <c r="K86" s="15">
        <v>18</v>
      </c>
      <c r="L86" s="20" t="s">
        <v>9</v>
      </c>
      <c r="M86" s="14">
        <v>276.9</v>
      </c>
      <c r="N86" s="16">
        <v>9478.03</v>
      </c>
      <c r="O86" s="28">
        <f>SUM(K86*M86)</f>
        <v>4984.2</v>
      </c>
      <c r="P86" s="29">
        <f>SUM(K86*N86)</f>
        <v>170604.54</v>
      </c>
      <c r="Q86" s="29">
        <f>SUM(O86:P86)</f>
        <v>175588.74000000002</v>
      </c>
    </row>
    <row r="87" spans="1:17" s="30" customFormat="1" ht="12.6" customHeight="1">
      <c r="A87" s="83" t="s">
        <v>1667</v>
      </c>
      <c r="B87" s="27" t="s">
        <v>1668</v>
      </c>
      <c r="C87" s="33" t="s">
        <v>43</v>
      </c>
      <c r="D87" s="27"/>
      <c r="E87" s="138" t="s">
        <v>1669</v>
      </c>
      <c r="F87" s="138"/>
      <c r="G87" s="138"/>
      <c r="H87" s="138"/>
      <c r="I87" s="138"/>
      <c r="J87" s="138"/>
      <c r="K87" s="93">
        <v>6968.42</v>
      </c>
      <c r="L87" s="20" t="s">
        <v>1</v>
      </c>
      <c r="M87" s="13">
        <v>0</v>
      </c>
      <c r="N87" s="13">
        <v>2.5</v>
      </c>
      <c r="O87" s="28">
        <f>SUM(K87*M87)</f>
        <v>0</v>
      </c>
      <c r="P87" s="29">
        <f>SUM(K87*N87)</f>
        <v>17421.05</v>
      </c>
      <c r="Q87" s="29">
        <f>SUM(O87:P87)</f>
        <v>17421.05</v>
      </c>
    </row>
    <row r="88" spans="5:17" ht="12.75">
      <c r="E88" s="10" t="s">
        <v>138</v>
      </c>
      <c r="F88" s="11"/>
      <c r="G88" s="11"/>
      <c r="H88" s="11"/>
      <c r="I88" s="11"/>
      <c r="J88" s="11"/>
      <c r="K88" s="11"/>
      <c r="L88" s="20" t="s">
        <v>0</v>
      </c>
      <c r="M88" s="35"/>
      <c r="N88" s="17"/>
      <c r="O88" s="24">
        <f>SUM(O85:O87)</f>
        <v>6042.599999999999</v>
      </c>
      <c r="P88" s="24">
        <f>SUM(P85:P87)</f>
        <v>336692.99</v>
      </c>
      <c r="Q88" s="24">
        <f>SUM(Q85:Q87)</f>
        <v>342735.59</v>
      </c>
    </row>
    <row r="89" spans="5:15" ht="12.75">
      <c r="E89" s="10"/>
      <c r="F89" s="11"/>
      <c r="G89" s="11"/>
      <c r="H89" s="11"/>
      <c r="I89" s="11"/>
      <c r="J89" s="11"/>
      <c r="K89" s="11"/>
      <c r="L89" s="20"/>
      <c r="M89" s="35"/>
      <c r="N89" s="17"/>
      <c r="O89" s="17"/>
    </row>
    <row r="90" spans="1:16" ht="12.75">
      <c r="A90" s="57" t="s">
        <v>147</v>
      </c>
      <c r="E90" s="140" t="s">
        <v>146</v>
      </c>
      <c r="F90" s="140"/>
      <c r="G90" s="140"/>
      <c r="H90" s="140"/>
      <c r="I90" s="140"/>
      <c r="J90" s="140"/>
      <c r="K90" s="11"/>
      <c r="L90" s="31"/>
      <c r="M90" s="11"/>
      <c r="N90" s="11"/>
      <c r="O90" s="11"/>
      <c r="P90" s="11"/>
    </row>
    <row r="91" spans="1:16" ht="12.75">
      <c r="A91" s="57" t="s">
        <v>156</v>
      </c>
      <c r="E91" s="140" t="s">
        <v>148</v>
      </c>
      <c r="F91" s="140"/>
      <c r="G91" s="140"/>
      <c r="H91" s="140"/>
      <c r="I91" s="140"/>
      <c r="J91" s="140"/>
      <c r="K91" s="11"/>
      <c r="L91" s="31"/>
      <c r="M91" s="11"/>
      <c r="N91" s="11"/>
      <c r="O91" s="11"/>
      <c r="P91" s="11"/>
    </row>
    <row r="92" spans="1:16" ht="12.75">
      <c r="A92" s="57" t="s">
        <v>149</v>
      </c>
      <c r="E92" s="79" t="s">
        <v>1268</v>
      </c>
      <c r="F92" s="79"/>
      <c r="G92" s="79"/>
      <c r="H92" s="79"/>
      <c r="I92" s="79"/>
      <c r="J92" s="79"/>
      <c r="K92" s="11"/>
      <c r="L92" s="31"/>
      <c r="M92" s="11"/>
      <c r="N92" s="11"/>
      <c r="O92" s="11"/>
      <c r="P92" s="11"/>
    </row>
    <row r="93" spans="1:16" ht="12.75">
      <c r="A93" s="57" t="s">
        <v>1269</v>
      </c>
      <c r="E93" s="79" t="s">
        <v>1263</v>
      </c>
      <c r="F93" s="79"/>
      <c r="G93" s="79"/>
      <c r="H93" s="79"/>
      <c r="I93" s="79"/>
      <c r="J93" s="79"/>
      <c r="K93" s="11"/>
      <c r="L93" s="31"/>
      <c r="M93" s="11"/>
      <c r="N93" s="11"/>
      <c r="O93" s="11"/>
      <c r="P93" s="11"/>
    </row>
    <row r="94" spans="1:17" s="30" customFormat="1" ht="41.4" customHeight="1">
      <c r="A94" s="81" t="s">
        <v>1270</v>
      </c>
      <c r="B94" s="27">
        <v>100656</v>
      </c>
      <c r="C94" s="32" t="s">
        <v>42</v>
      </c>
      <c r="D94" s="27"/>
      <c r="E94" s="134" t="s">
        <v>1264</v>
      </c>
      <c r="F94" s="134"/>
      <c r="G94" s="134"/>
      <c r="H94" s="134"/>
      <c r="I94" s="134"/>
      <c r="J94" s="134"/>
      <c r="K94" s="15">
        <v>72</v>
      </c>
      <c r="L94" s="82" t="s">
        <v>1266</v>
      </c>
      <c r="M94" s="13">
        <v>115.91</v>
      </c>
      <c r="N94" s="15">
        <v>16.36</v>
      </c>
      <c r="O94" s="28">
        <f>SUM(K94*M94)</f>
        <v>8345.52</v>
      </c>
      <c r="P94" s="29">
        <f>SUM(K94*N94)</f>
        <v>1177.92</v>
      </c>
      <c r="Q94" s="29">
        <f>SUM(O94:P94)</f>
        <v>9523.44</v>
      </c>
    </row>
    <row r="95" spans="1:17" s="30" customFormat="1" ht="27.6" customHeight="1">
      <c r="A95" s="81" t="s">
        <v>1271</v>
      </c>
      <c r="B95" s="27">
        <v>95601</v>
      </c>
      <c r="C95" s="32" t="s">
        <v>42</v>
      </c>
      <c r="D95" s="27"/>
      <c r="E95" s="134" t="s">
        <v>1267</v>
      </c>
      <c r="F95" s="134"/>
      <c r="G95" s="134"/>
      <c r="H95" s="134"/>
      <c r="I95" s="134"/>
      <c r="J95" s="134"/>
      <c r="K95" s="13">
        <v>12</v>
      </c>
      <c r="L95" s="20" t="s">
        <v>7</v>
      </c>
      <c r="M95" s="13">
        <v>2.03</v>
      </c>
      <c r="N95" s="15">
        <v>16.79</v>
      </c>
      <c r="O95" s="28">
        <f>SUM(K95*M95)</f>
        <v>24.36</v>
      </c>
      <c r="P95" s="29">
        <f>SUM(K95*N95)</f>
        <v>201.48</v>
      </c>
      <c r="Q95" s="29">
        <f>SUM(O95:P95)</f>
        <v>225.83999999999997</v>
      </c>
    </row>
    <row r="96" spans="1:17" ht="12.75">
      <c r="A96" s="57"/>
      <c r="E96" s="140" t="s">
        <v>1265</v>
      </c>
      <c r="F96" s="140"/>
      <c r="G96" s="140"/>
      <c r="H96" s="140"/>
      <c r="I96" s="140"/>
      <c r="J96" s="140"/>
      <c r="K96" s="11"/>
      <c r="L96" s="20" t="s">
        <v>0</v>
      </c>
      <c r="M96" s="35"/>
      <c r="N96" s="35"/>
      <c r="O96" s="24">
        <f>SUM(O94:O95)</f>
        <v>8369.880000000001</v>
      </c>
      <c r="P96" s="24">
        <f>SUM(P94:P95)</f>
        <v>1379.4</v>
      </c>
      <c r="Q96" s="23">
        <f>SUM(Q94:Q95)</f>
        <v>9749.28</v>
      </c>
    </row>
    <row r="97" spans="1:16" ht="12.75">
      <c r="A97" s="57"/>
      <c r="E97" s="79"/>
      <c r="F97" s="79"/>
      <c r="G97" s="79"/>
      <c r="H97" s="79"/>
      <c r="I97" s="79"/>
      <c r="J97" s="79"/>
      <c r="K97" s="11"/>
      <c r="L97" s="31"/>
      <c r="M97" s="11"/>
      <c r="N97" s="11"/>
      <c r="O97" s="11"/>
      <c r="P97" s="11"/>
    </row>
    <row r="98" spans="1:16" ht="12.75">
      <c r="A98" s="57" t="s">
        <v>1272</v>
      </c>
      <c r="E98" s="140" t="s">
        <v>1262</v>
      </c>
      <c r="F98" s="140"/>
      <c r="G98" s="140"/>
      <c r="H98" s="140"/>
      <c r="I98" s="140"/>
      <c r="J98" s="140"/>
      <c r="K98" s="11"/>
      <c r="L98" s="31"/>
      <c r="M98" s="11"/>
      <c r="N98" s="11"/>
      <c r="O98" s="11"/>
      <c r="P98" s="11"/>
    </row>
    <row r="99" spans="1:17" s="30" customFormat="1" ht="31.8" customHeight="1">
      <c r="A99" s="81" t="s">
        <v>1273</v>
      </c>
      <c r="B99" s="27">
        <v>96523</v>
      </c>
      <c r="C99" s="32" t="s">
        <v>42</v>
      </c>
      <c r="D99" s="27"/>
      <c r="E99" s="135" t="s">
        <v>150</v>
      </c>
      <c r="F99" s="135"/>
      <c r="G99" s="135"/>
      <c r="H99" s="135"/>
      <c r="I99" s="135"/>
      <c r="J99" s="135"/>
      <c r="K99" s="13">
        <v>6.36</v>
      </c>
      <c r="L99" s="20" t="s">
        <v>4</v>
      </c>
      <c r="M99" s="13">
        <v>9.25</v>
      </c>
      <c r="N99" s="15">
        <v>91.5</v>
      </c>
      <c r="O99" s="28">
        <f aca="true" t="shared" si="9" ref="O99:O105">SUM(K99*M99)</f>
        <v>58.830000000000005</v>
      </c>
      <c r="P99" s="29">
        <f aca="true" t="shared" si="10" ref="P99:P105">SUM(K99*N99)</f>
        <v>581.94</v>
      </c>
      <c r="Q99" s="29">
        <f aca="true" t="shared" si="11" ref="Q99:Q105">SUM(O99:P99)</f>
        <v>640.7700000000001</v>
      </c>
    </row>
    <row r="100" spans="1:17" s="30" customFormat="1" ht="12.75">
      <c r="A100" s="81" t="s">
        <v>1274</v>
      </c>
      <c r="B100" s="27">
        <v>96995</v>
      </c>
      <c r="C100" s="32" t="s">
        <v>42</v>
      </c>
      <c r="D100" s="27"/>
      <c r="E100" s="138" t="s">
        <v>151</v>
      </c>
      <c r="F100" s="138"/>
      <c r="G100" s="138"/>
      <c r="H100" s="138"/>
      <c r="I100" s="138"/>
      <c r="J100" s="138"/>
      <c r="K100" s="13">
        <v>5.34</v>
      </c>
      <c r="L100" s="20" t="s">
        <v>4</v>
      </c>
      <c r="M100" s="13">
        <v>5.13</v>
      </c>
      <c r="N100" s="15">
        <v>48.73</v>
      </c>
      <c r="O100" s="28">
        <f t="shared" si="9"/>
        <v>27.394199999999998</v>
      </c>
      <c r="P100" s="29">
        <f t="shared" si="10"/>
        <v>260.21819999999997</v>
      </c>
      <c r="Q100" s="29">
        <f t="shared" si="11"/>
        <v>287.6124</v>
      </c>
    </row>
    <row r="101" spans="1:17" s="30" customFormat="1" ht="31.8" customHeight="1">
      <c r="A101" s="81" t="s">
        <v>1275</v>
      </c>
      <c r="B101" s="27">
        <v>96528</v>
      </c>
      <c r="C101" s="32" t="s">
        <v>42</v>
      </c>
      <c r="D101" s="27"/>
      <c r="E101" s="134" t="s">
        <v>1361</v>
      </c>
      <c r="F101" s="135"/>
      <c r="G101" s="135"/>
      <c r="H101" s="135"/>
      <c r="I101" s="135"/>
      <c r="J101" s="135"/>
      <c r="K101" s="15">
        <v>11.71</v>
      </c>
      <c r="L101" s="20" t="s">
        <v>1</v>
      </c>
      <c r="M101" s="14">
        <v>115.6</v>
      </c>
      <c r="N101" s="13">
        <v>63.36</v>
      </c>
      <c r="O101" s="28">
        <f t="shared" si="9"/>
        <v>1353.676</v>
      </c>
      <c r="P101" s="29">
        <f t="shared" si="10"/>
        <v>741.9456</v>
      </c>
      <c r="Q101" s="29">
        <f>SUM(O101:P101)+0.01</f>
        <v>2095.6316</v>
      </c>
    </row>
    <row r="102" spans="1:17" s="30" customFormat="1" ht="28.8" customHeight="1">
      <c r="A102" s="81" t="s">
        <v>1276</v>
      </c>
      <c r="B102" s="27">
        <v>96543</v>
      </c>
      <c r="C102" s="32" t="s">
        <v>42</v>
      </c>
      <c r="D102" s="27"/>
      <c r="E102" s="134" t="s">
        <v>1293</v>
      </c>
      <c r="F102" s="134"/>
      <c r="G102" s="134"/>
      <c r="H102" s="134"/>
      <c r="I102" s="134"/>
      <c r="J102" s="134"/>
      <c r="K102" s="15">
        <v>10.6</v>
      </c>
      <c r="L102" s="20" t="s">
        <v>10</v>
      </c>
      <c r="M102" s="15">
        <v>14.53</v>
      </c>
      <c r="N102" s="13">
        <v>7.69</v>
      </c>
      <c r="O102" s="28">
        <f t="shared" si="9"/>
        <v>154.018</v>
      </c>
      <c r="P102" s="29">
        <f t="shared" si="10"/>
        <v>81.514</v>
      </c>
      <c r="Q102" s="29">
        <f t="shared" si="11"/>
        <v>235.53199999999998</v>
      </c>
    </row>
    <row r="103" spans="1:17" s="30" customFormat="1" ht="28.8" customHeight="1">
      <c r="A103" s="81" t="s">
        <v>1298</v>
      </c>
      <c r="B103" s="27">
        <v>96544</v>
      </c>
      <c r="C103" s="32" t="s">
        <v>42</v>
      </c>
      <c r="D103" s="27"/>
      <c r="E103" s="134" t="s">
        <v>1452</v>
      </c>
      <c r="F103" s="134"/>
      <c r="G103" s="134"/>
      <c r="H103" s="134"/>
      <c r="I103" s="134"/>
      <c r="J103" s="134"/>
      <c r="K103" s="13">
        <v>13.7</v>
      </c>
      <c r="L103" s="20" t="s">
        <v>10</v>
      </c>
      <c r="M103" s="15">
        <v>15.61</v>
      </c>
      <c r="N103" s="13">
        <v>5.58</v>
      </c>
      <c r="O103" s="28">
        <f>SUM(K103*M103)</f>
        <v>213.85699999999997</v>
      </c>
      <c r="P103" s="29">
        <f>SUM(K103*N103)</f>
        <v>76.446</v>
      </c>
      <c r="Q103" s="29">
        <f>SUM(O103:P103)+0.01</f>
        <v>290.313</v>
      </c>
    </row>
    <row r="104" spans="1:17" s="30" customFormat="1" ht="30.6" customHeight="1">
      <c r="A104" s="81" t="s">
        <v>1277</v>
      </c>
      <c r="B104" s="27">
        <v>96547</v>
      </c>
      <c r="C104" s="32" t="s">
        <v>42</v>
      </c>
      <c r="D104" s="27"/>
      <c r="E104" s="135" t="s">
        <v>152</v>
      </c>
      <c r="F104" s="135"/>
      <c r="G104" s="135"/>
      <c r="H104" s="135"/>
      <c r="I104" s="135"/>
      <c r="J104" s="135"/>
      <c r="K104" s="13">
        <v>46.5</v>
      </c>
      <c r="L104" s="20" t="s">
        <v>10</v>
      </c>
      <c r="M104" s="15">
        <v>13.05</v>
      </c>
      <c r="N104" s="13">
        <v>2.26</v>
      </c>
      <c r="O104" s="28">
        <f t="shared" si="9"/>
        <v>606.825</v>
      </c>
      <c r="P104" s="29">
        <f t="shared" si="10"/>
        <v>105.08999999999999</v>
      </c>
      <c r="Q104" s="29">
        <f t="shared" si="11"/>
        <v>711.9150000000001</v>
      </c>
    </row>
    <row r="105" spans="1:17" s="30" customFormat="1" ht="39" customHeight="1">
      <c r="A105" s="81" t="s">
        <v>1451</v>
      </c>
      <c r="B105" s="27">
        <v>96557</v>
      </c>
      <c r="C105" s="32" t="s">
        <v>42</v>
      </c>
      <c r="D105" s="27"/>
      <c r="E105" s="134" t="s">
        <v>1296</v>
      </c>
      <c r="F105" s="135"/>
      <c r="G105" s="135"/>
      <c r="H105" s="135"/>
      <c r="I105" s="135"/>
      <c r="J105" s="135"/>
      <c r="K105" s="13">
        <v>1.02</v>
      </c>
      <c r="L105" s="20" t="s">
        <v>4</v>
      </c>
      <c r="M105" s="14">
        <v>711.85</v>
      </c>
      <c r="N105" s="15">
        <v>20.04</v>
      </c>
      <c r="O105" s="28">
        <f t="shared" si="9"/>
        <v>726.087</v>
      </c>
      <c r="P105" s="29">
        <f t="shared" si="10"/>
        <v>20.4408</v>
      </c>
      <c r="Q105" s="29">
        <f t="shared" si="11"/>
        <v>746.5278</v>
      </c>
    </row>
    <row r="106" spans="5:17" ht="12.75">
      <c r="E106" s="140" t="s">
        <v>1279</v>
      </c>
      <c r="F106" s="140"/>
      <c r="G106" s="140"/>
      <c r="H106" s="140"/>
      <c r="I106" s="140"/>
      <c r="J106" s="140"/>
      <c r="K106" s="11"/>
      <c r="L106" s="20" t="s">
        <v>0</v>
      </c>
      <c r="M106" s="35"/>
      <c r="N106" s="35"/>
      <c r="O106" s="24">
        <f>SUM(O99:O105)+0.01</f>
        <v>3140.6972</v>
      </c>
      <c r="P106" s="24">
        <f>SUM(P99:P105)+0.01</f>
        <v>1867.6046</v>
      </c>
      <c r="Q106" s="24">
        <f>SUM(Q99:Q105)</f>
        <v>5008.3018</v>
      </c>
    </row>
    <row r="107" spans="5:17" ht="12.75">
      <c r="E107" s="79"/>
      <c r="F107" s="79"/>
      <c r="G107" s="79"/>
      <c r="H107" s="79"/>
      <c r="I107" s="79"/>
      <c r="J107" s="79"/>
      <c r="K107" s="11"/>
      <c r="L107" s="20"/>
      <c r="M107" s="35"/>
      <c r="N107" s="35"/>
      <c r="O107" s="24"/>
      <c r="P107" s="24"/>
      <c r="Q107" s="24"/>
    </row>
    <row r="108" spans="5:17" ht="12.75">
      <c r="E108" s="140" t="s">
        <v>1278</v>
      </c>
      <c r="F108" s="140"/>
      <c r="G108" s="140"/>
      <c r="H108" s="140"/>
      <c r="I108" s="140"/>
      <c r="J108" s="140"/>
      <c r="K108" s="11"/>
      <c r="L108" s="20"/>
      <c r="M108" s="35"/>
      <c r="N108" s="35"/>
      <c r="O108" s="24">
        <f>SUM(O96+O106)</f>
        <v>11510.577200000002</v>
      </c>
      <c r="P108" s="24">
        <f>SUM(P96+P106)</f>
        <v>3247.0046</v>
      </c>
      <c r="Q108" s="24">
        <f>SUM(Q96+Q106)</f>
        <v>14757.5818</v>
      </c>
    </row>
    <row r="109" spans="5:17" ht="12.75">
      <c r="E109" s="11"/>
      <c r="F109" s="11"/>
      <c r="G109" s="11"/>
      <c r="H109" s="11"/>
      <c r="I109" s="11"/>
      <c r="J109" s="11"/>
      <c r="K109" s="11"/>
      <c r="L109" s="20"/>
      <c r="M109" s="35"/>
      <c r="N109" s="35"/>
      <c r="O109" s="75"/>
      <c r="P109" s="75"/>
      <c r="Q109" s="75"/>
    </row>
    <row r="110" spans="1:16" ht="12.75">
      <c r="A110" s="57" t="s">
        <v>163</v>
      </c>
      <c r="E110" s="140" t="s">
        <v>155</v>
      </c>
      <c r="F110" s="140"/>
      <c r="G110" s="140"/>
      <c r="H110" s="140"/>
      <c r="I110" s="140"/>
      <c r="J110" s="140"/>
      <c r="K110" s="11"/>
      <c r="L110" s="31"/>
      <c r="M110" s="11"/>
      <c r="N110" s="11"/>
      <c r="O110" s="11"/>
      <c r="P110" s="11"/>
    </row>
    <row r="111" spans="1:16" ht="12.75">
      <c r="A111" s="57" t="s">
        <v>164</v>
      </c>
      <c r="E111" s="140" t="s">
        <v>165</v>
      </c>
      <c r="F111" s="140"/>
      <c r="G111" s="140"/>
      <c r="H111" s="140"/>
      <c r="I111" s="140"/>
      <c r="J111" s="140"/>
      <c r="K111" s="11"/>
      <c r="L111" s="31"/>
      <c r="M111" s="11"/>
      <c r="N111" s="11"/>
      <c r="O111" s="11"/>
      <c r="P111" s="11"/>
    </row>
    <row r="112" spans="1:17" s="30" customFormat="1" ht="45.6" customHeight="1">
      <c r="A112" s="32" t="s">
        <v>166</v>
      </c>
      <c r="B112" s="27">
        <v>96539</v>
      </c>
      <c r="C112" s="32" t="s">
        <v>42</v>
      </c>
      <c r="D112" s="27"/>
      <c r="E112" s="135" t="s">
        <v>167</v>
      </c>
      <c r="F112" s="135"/>
      <c r="G112" s="135"/>
      <c r="H112" s="135"/>
      <c r="I112" s="135"/>
      <c r="J112" s="135"/>
      <c r="K112" s="15">
        <v>68.36</v>
      </c>
      <c r="L112" s="20" t="s">
        <v>1</v>
      </c>
      <c r="M112" s="15">
        <v>91.73</v>
      </c>
      <c r="N112" s="15">
        <v>66.35</v>
      </c>
      <c r="O112" s="28">
        <f aca="true" t="shared" si="12" ref="O112:O118">SUM(K112*M112)</f>
        <v>6270.6628</v>
      </c>
      <c r="P112" s="29">
        <f aca="true" t="shared" si="13" ref="P112:P118">SUM(K112*N112)</f>
        <v>4535.686</v>
      </c>
      <c r="Q112" s="29">
        <f>SUM(O112:P112)</f>
        <v>10806.3488</v>
      </c>
    </row>
    <row r="113" spans="1:17" s="30" customFormat="1" ht="28.8" customHeight="1">
      <c r="A113" s="32" t="s">
        <v>169</v>
      </c>
      <c r="B113" s="27">
        <v>96543</v>
      </c>
      <c r="C113" s="32" t="s">
        <v>42</v>
      </c>
      <c r="D113" s="27"/>
      <c r="E113" s="134" t="s">
        <v>1290</v>
      </c>
      <c r="F113" s="135"/>
      <c r="G113" s="135"/>
      <c r="H113" s="135"/>
      <c r="I113" s="135"/>
      <c r="J113" s="135"/>
      <c r="K113" s="13">
        <v>79.4</v>
      </c>
      <c r="L113" s="20" t="s">
        <v>10</v>
      </c>
      <c r="M113" s="15">
        <v>14.53</v>
      </c>
      <c r="N113" s="13">
        <v>7.69</v>
      </c>
      <c r="O113" s="28">
        <f t="shared" si="12"/>
        <v>1153.682</v>
      </c>
      <c r="P113" s="29">
        <f t="shared" si="13"/>
        <v>610.5860000000001</v>
      </c>
      <c r="Q113" s="29">
        <f>SUM(O113:P113)</f>
        <v>1764.268</v>
      </c>
    </row>
    <row r="114" spans="1:17" s="30" customFormat="1" ht="28.8" customHeight="1">
      <c r="A114" s="32" t="s">
        <v>170</v>
      </c>
      <c r="B114" s="27">
        <v>96544</v>
      </c>
      <c r="C114" s="32" t="s">
        <v>42</v>
      </c>
      <c r="D114" s="27"/>
      <c r="E114" s="134" t="s">
        <v>1452</v>
      </c>
      <c r="F114" s="135"/>
      <c r="G114" s="135"/>
      <c r="H114" s="135"/>
      <c r="I114" s="135"/>
      <c r="J114" s="135"/>
      <c r="K114" s="13">
        <v>2.1</v>
      </c>
      <c r="L114" s="20" t="s">
        <v>10</v>
      </c>
      <c r="M114" s="15">
        <v>15.61</v>
      </c>
      <c r="N114" s="13">
        <v>5.58</v>
      </c>
      <c r="O114" s="28">
        <f t="shared" si="12"/>
        <v>32.781</v>
      </c>
      <c r="P114" s="29">
        <f t="shared" si="13"/>
        <v>11.718</v>
      </c>
      <c r="Q114" s="29">
        <f>SUM(O114:P114)</f>
        <v>44.498999999999995</v>
      </c>
    </row>
    <row r="115" spans="1:17" s="30" customFormat="1" ht="28.8" customHeight="1">
      <c r="A115" s="32" t="s">
        <v>171</v>
      </c>
      <c r="B115" s="27">
        <v>96545</v>
      </c>
      <c r="C115" s="32" t="s">
        <v>42</v>
      </c>
      <c r="D115" s="27"/>
      <c r="E115" s="134" t="s">
        <v>1291</v>
      </c>
      <c r="F115" s="135"/>
      <c r="G115" s="135"/>
      <c r="H115" s="135"/>
      <c r="I115" s="135"/>
      <c r="J115" s="135"/>
      <c r="K115" s="13">
        <v>12.8</v>
      </c>
      <c r="L115" s="20" t="s">
        <v>10</v>
      </c>
      <c r="M115" s="15">
        <v>16</v>
      </c>
      <c r="N115" s="13">
        <v>4.04</v>
      </c>
      <c r="O115" s="28">
        <f>SUM(K115*M115)</f>
        <v>204.8</v>
      </c>
      <c r="P115" s="29">
        <f>SUM(K115*N115)</f>
        <v>51.712</v>
      </c>
      <c r="Q115" s="29">
        <f>SUM(O115:P115)</f>
        <v>256.512</v>
      </c>
    </row>
    <row r="116" spans="1:17" s="30" customFormat="1" ht="30.6" customHeight="1">
      <c r="A116" s="83" t="s">
        <v>172</v>
      </c>
      <c r="B116" s="27">
        <v>96546</v>
      </c>
      <c r="C116" s="32" t="s">
        <v>42</v>
      </c>
      <c r="D116" s="27"/>
      <c r="E116" s="134" t="s">
        <v>1292</v>
      </c>
      <c r="F116" s="135"/>
      <c r="G116" s="135"/>
      <c r="H116" s="135"/>
      <c r="I116" s="135"/>
      <c r="J116" s="135"/>
      <c r="K116" s="15">
        <v>133.5</v>
      </c>
      <c r="L116" s="20" t="s">
        <v>10</v>
      </c>
      <c r="M116" s="15">
        <v>14.99</v>
      </c>
      <c r="N116" s="13">
        <v>3.03</v>
      </c>
      <c r="O116" s="28">
        <f t="shared" si="12"/>
        <v>2001.165</v>
      </c>
      <c r="P116" s="29">
        <f t="shared" si="13"/>
        <v>404.505</v>
      </c>
      <c r="Q116" s="29">
        <f>SUM(O116:P116)+0.01</f>
        <v>2405.6800000000003</v>
      </c>
    </row>
    <row r="117" spans="1:17" s="30" customFormat="1" ht="31.2" customHeight="1">
      <c r="A117" s="83" t="s">
        <v>172</v>
      </c>
      <c r="B117" s="27">
        <v>96547</v>
      </c>
      <c r="C117" s="32" t="s">
        <v>42</v>
      </c>
      <c r="D117" s="27"/>
      <c r="E117" s="134" t="s">
        <v>1282</v>
      </c>
      <c r="F117" s="135"/>
      <c r="G117" s="135"/>
      <c r="H117" s="135"/>
      <c r="I117" s="135"/>
      <c r="J117" s="135"/>
      <c r="K117" s="13">
        <v>76.6</v>
      </c>
      <c r="L117" s="20" t="s">
        <v>10</v>
      </c>
      <c r="M117" s="15">
        <v>13.05</v>
      </c>
      <c r="N117" s="13">
        <v>2.26</v>
      </c>
      <c r="O117" s="28">
        <f t="shared" si="12"/>
        <v>999.63</v>
      </c>
      <c r="P117" s="29">
        <f t="shared" si="13"/>
        <v>173.11599999999996</v>
      </c>
      <c r="Q117" s="29">
        <f>SUM(O117:P117)</f>
        <v>1172.7459999999999</v>
      </c>
    </row>
    <row r="118" spans="1:17" s="30" customFormat="1" ht="42.6" customHeight="1">
      <c r="A118" s="83" t="s">
        <v>1453</v>
      </c>
      <c r="B118" s="27">
        <v>96557</v>
      </c>
      <c r="C118" s="32" t="s">
        <v>42</v>
      </c>
      <c r="D118" s="27"/>
      <c r="E118" s="135" t="s">
        <v>168</v>
      </c>
      <c r="F118" s="135"/>
      <c r="G118" s="135"/>
      <c r="H118" s="135"/>
      <c r="I118" s="135"/>
      <c r="J118" s="135"/>
      <c r="K118" s="13">
        <v>5.47</v>
      </c>
      <c r="L118" s="20" t="s">
        <v>4</v>
      </c>
      <c r="M118" s="14">
        <v>711.85</v>
      </c>
      <c r="N118" s="15">
        <v>20.04</v>
      </c>
      <c r="O118" s="28">
        <f t="shared" si="12"/>
        <v>3893.8195</v>
      </c>
      <c r="P118" s="29">
        <f t="shared" si="13"/>
        <v>109.6188</v>
      </c>
      <c r="Q118" s="29">
        <f>SUM(O118:P118)</f>
        <v>4003.4383000000003</v>
      </c>
    </row>
    <row r="119" spans="5:17" ht="12.75">
      <c r="E119" s="140" t="s">
        <v>176</v>
      </c>
      <c r="F119" s="140"/>
      <c r="G119" s="140"/>
      <c r="H119" s="140"/>
      <c r="I119" s="140"/>
      <c r="J119" s="140"/>
      <c r="K119" s="11"/>
      <c r="L119" s="20" t="s">
        <v>0</v>
      </c>
      <c r="O119" s="23">
        <f>SUM(O112:O118)</f>
        <v>14556.540299999999</v>
      </c>
      <c r="P119" s="23">
        <f>SUM(P112:P118)+0.02</f>
        <v>5896.961800000001</v>
      </c>
      <c r="Q119" s="23">
        <f>SUM(Q112:Q118)+0.01</f>
        <v>20453.5021</v>
      </c>
    </row>
    <row r="120" spans="5:16" ht="12.75">
      <c r="E120" s="11"/>
      <c r="F120" s="11"/>
      <c r="G120" s="11"/>
      <c r="H120" s="11"/>
      <c r="I120" s="11"/>
      <c r="J120" s="11"/>
      <c r="K120" s="11"/>
      <c r="L120" s="20"/>
      <c r="M120" s="18"/>
      <c r="N120" s="35"/>
      <c r="O120" s="18"/>
      <c r="P120" s="11"/>
    </row>
    <row r="121" spans="1:16" ht="12.75">
      <c r="A121" s="57" t="s">
        <v>174</v>
      </c>
      <c r="E121" s="140" t="s">
        <v>173</v>
      </c>
      <c r="F121" s="140"/>
      <c r="G121" s="140"/>
      <c r="H121" s="140"/>
      <c r="I121" s="140"/>
      <c r="J121" s="140"/>
      <c r="K121" s="11"/>
      <c r="L121" s="31"/>
      <c r="M121" s="11"/>
      <c r="N121" s="11"/>
      <c r="O121" s="11"/>
      <c r="P121" s="11"/>
    </row>
    <row r="122" spans="1:17" s="30" customFormat="1" ht="31.2" customHeight="1">
      <c r="A122" s="83" t="s">
        <v>1281</v>
      </c>
      <c r="B122" s="27">
        <v>92265</v>
      </c>
      <c r="C122" s="32" t="s">
        <v>42</v>
      </c>
      <c r="D122" s="27"/>
      <c r="E122" s="134" t="s">
        <v>1280</v>
      </c>
      <c r="F122" s="135"/>
      <c r="G122" s="135"/>
      <c r="H122" s="135"/>
      <c r="I122" s="135"/>
      <c r="J122" s="135"/>
      <c r="K122" s="15">
        <v>79.08</v>
      </c>
      <c r="L122" s="20" t="s">
        <v>1</v>
      </c>
      <c r="M122" s="15">
        <v>148.7</v>
      </c>
      <c r="N122" s="15">
        <v>34.58</v>
      </c>
      <c r="O122" s="28">
        <f>SUM(K122*M122)</f>
        <v>11759.195999999998</v>
      </c>
      <c r="P122" s="29">
        <f>SUM(K122*N122)</f>
        <v>2734.5863999999997</v>
      </c>
      <c r="Q122" s="29">
        <f>SUM(O122:P122)+0.01</f>
        <v>14493.792399999998</v>
      </c>
    </row>
    <row r="123" spans="1:17" s="30" customFormat="1" ht="32.4" customHeight="1">
      <c r="A123" s="83" t="s">
        <v>185</v>
      </c>
      <c r="B123" s="27">
        <v>92759</v>
      </c>
      <c r="C123" s="32" t="s">
        <v>42</v>
      </c>
      <c r="D123" s="27"/>
      <c r="E123" s="134" t="s">
        <v>1294</v>
      </c>
      <c r="F123" s="135"/>
      <c r="G123" s="135"/>
      <c r="H123" s="135"/>
      <c r="I123" s="135"/>
      <c r="J123" s="135"/>
      <c r="K123" s="14">
        <v>109.9</v>
      </c>
      <c r="L123" s="20" t="s">
        <v>10</v>
      </c>
      <c r="M123" s="15">
        <v>14.08</v>
      </c>
      <c r="N123" s="13">
        <v>4.61</v>
      </c>
      <c r="O123" s="28">
        <f>SUM(K123*M123)</f>
        <v>1547.392</v>
      </c>
      <c r="P123" s="29">
        <f>SUM(K123*N123)</f>
        <v>506.63900000000007</v>
      </c>
      <c r="Q123" s="29">
        <f>SUM(O123:P123)</f>
        <v>2054.031</v>
      </c>
    </row>
    <row r="124" spans="1:17" s="30" customFormat="1" ht="31.8" customHeight="1">
      <c r="A124" s="83" t="s">
        <v>186</v>
      </c>
      <c r="B124" s="27">
        <v>92762</v>
      </c>
      <c r="C124" s="32" t="s">
        <v>42</v>
      </c>
      <c r="D124" s="27"/>
      <c r="E124" s="134" t="s">
        <v>1295</v>
      </c>
      <c r="F124" s="135"/>
      <c r="G124" s="135"/>
      <c r="H124" s="135"/>
      <c r="I124" s="135"/>
      <c r="J124" s="135"/>
      <c r="K124" s="15">
        <v>62</v>
      </c>
      <c r="L124" s="20" t="s">
        <v>10</v>
      </c>
      <c r="M124" s="15">
        <v>14.85</v>
      </c>
      <c r="N124" s="13">
        <v>1.34</v>
      </c>
      <c r="O124" s="28">
        <f>SUM(K124*M124)</f>
        <v>920.6999999999999</v>
      </c>
      <c r="P124" s="29">
        <f>SUM(K124*N124)</f>
        <v>83.08</v>
      </c>
      <c r="Q124" s="29">
        <f>SUM(O124:P124)</f>
        <v>1003.78</v>
      </c>
    </row>
    <row r="125" spans="1:17" s="30" customFormat="1" ht="28.8" customHeight="1">
      <c r="A125" s="83" t="s">
        <v>187</v>
      </c>
      <c r="B125" s="27">
        <v>92763</v>
      </c>
      <c r="C125" s="32" t="s">
        <v>42</v>
      </c>
      <c r="D125" s="27"/>
      <c r="E125" s="134" t="s">
        <v>1285</v>
      </c>
      <c r="F125" s="135"/>
      <c r="G125" s="135"/>
      <c r="H125" s="135"/>
      <c r="I125" s="135"/>
      <c r="J125" s="135"/>
      <c r="K125" s="14">
        <v>247.9</v>
      </c>
      <c r="L125" s="20" t="s">
        <v>10</v>
      </c>
      <c r="M125" s="15">
        <v>12.94</v>
      </c>
      <c r="N125" s="13">
        <v>0.86</v>
      </c>
      <c r="O125" s="28">
        <f>SUM(K125*M125)</f>
        <v>3207.826</v>
      </c>
      <c r="P125" s="29">
        <f>SUM(K125*N125)</f>
        <v>213.194</v>
      </c>
      <c r="Q125" s="29">
        <f>SUM(O125:P125)</f>
        <v>3421.02</v>
      </c>
    </row>
    <row r="126" spans="1:17" s="30" customFormat="1" ht="30" customHeight="1">
      <c r="A126" s="83" t="s">
        <v>188</v>
      </c>
      <c r="B126" s="27" t="s">
        <v>182</v>
      </c>
      <c r="C126" s="32" t="s">
        <v>42</v>
      </c>
      <c r="D126" s="27"/>
      <c r="E126" s="134" t="s">
        <v>1284</v>
      </c>
      <c r="F126" s="135"/>
      <c r="G126" s="135"/>
      <c r="H126" s="135"/>
      <c r="I126" s="135"/>
      <c r="J126" s="135"/>
      <c r="K126" s="13">
        <v>6.56</v>
      </c>
      <c r="L126" s="20" t="s">
        <v>4</v>
      </c>
      <c r="M126" s="14">
        <v>655.83</v>
      </c>
      <c r="N126" s="15">
        <v>76.93</v>
      </c>
      <c r="O126" s="28">
        <f>SUM(K126*M126)</f>
        <v>4302.2448</v>
      </c>
      <c r="P126" s="29">
        <f>SUM(K126*N126)</f>
        <v>504.6608</v>
      </c>
      <c r="Q126" s="29">
        <f>SUM(O126:P126)-0.01</f>
        <v>4806.8956</v>
      </c>
    </row>
    <row r="127" spans="5:17" ht="12.75">
      <c r="E127" s="140" t="s">
        <v>179</v>
      </c>
      <c r="F127" s="140"/>
      <c r="G127" s="140"/>
      <c r="H127" s="140"/>
      <c r="I127" s="140"/>
      <c r="J127" s="140"/>
      <c r="K127" s="11"/>
      <c r="L127" s="20" t="s">
        <v>0</v>
      </c>
      <c r="O127" s="24">
        <f>SUM(O122:O126)</f>
        <v>21737.358799999998</v>
      </c>
      <c r="P127" s="24">
        <f>SUM(P122:P126)</f>
        <v>4042.1602</v>
      </c>
      <c r="Q127" s="24">
        <f>SUM(Q122:Q126)</f>
        <v>25779.518999999997</v>
      </c>
    </row>
    <row r="128" spans="5:16" ht="12.75">
      <c r="E128" s="11"/>
      <c r="F128" s="11"/>
      <c r="G128" s="11"/>
      <c r="H128" s="11"/>
      <c r="I128" s="11"/>
      <c r="J128" s="11"/>
      <c r="K128" s="11"/>
      <c r="L128" s="20"/>
      <c r="M128" s="18"/>
      <c r="N128" s="35"/>
      <c r="O128" s="18"/>
      <c r="P128" s="11"/>
    </row>
    <row r="129" spans="5:17" ht="12.75">
      <c r="E129" s="140" t="s">
        <v>213</v>
      </c>
      <c r="F129" s="140"/>
      <c r="G129" s="140"/>
      <c r="H129" s="140"/>
      <c r="I129" s="140"/>
      <c r="J129" s="140"/>
      <c r="K129" s="11"/>
      <c r="L129" s="20"/>
      <c r="M129" s="18"/>
      <c r="N129" s="35"/>
      <c r="O129" s="18">
        <f>SUM(O119+O127)</f>
        <v>36293.899099999995</v>
      </c>
      <c r="P129" s="18">
        <f>SUM(P119+P127)</f>
        <v>9939.122000000001</v>
      </c>
      <c r="Q129" s="18">
        <f>SUM(Q119+Q127)</f>
        <v>46233.0211</v>
      </c>
    </row>
    <row r="130" spans="5:16" ht="12.75">
      <c r="E130" s="11"/>
      <c r="F130" s="11"/>
      <c r="G130" s="11"/>
      <c r="H130" s="11"/>
      <c r="I130" s="11"/>
      <c r="J130" s="11"/>
      <c r="K130" s="11"/>
      <c r="L130" s="20"/>
      <c r="M130" s="18"/>
      <c r="N130" s="35"/>
      <c r="O130" s="18"/>
      <c r="P130" s="11"/>
    </row>
    <row r="131" spans="1:16" ht="12.75">
      <c r="A131" s="57" t="s">
        <v>177</v>
      </c>
      <c r="E131" s="140" t="s">
        <v>178</v>
      </c>
      <c r="F131" s="140"/>
      <c r="G131" s="140"/>
      <c r="H131" s="140"/>
      <c r="I131" s="140"/>
      <c r="J131" s="140"/>
      <c r="K131" s="11"/>
      <c r="L131" s="31"/>
      <c r="M131" s="11"/>
      <c r="N131" s="11"/>
      <c r="O131" s="11"/>
      <c r="P131" s="11"/>
    </row>
    <row r="132" spans="1:17" s="30" customFormat="1" ht="31.8" customHeight="1">
      <c r="A132" s="32" t="s">
        <v>184</v>
      </c>
      <c r="B132" s="27">
        <v>92263</v>
      </c>
      <c r="C132" s="32" t="s">
        <v>42</v>
      </c>
      <c r="D132" s="27"/>
      <c r="E132" s="135" t="s">
        <v>180</v>
      </c>
      <c r="F132" s="135"/>
      <c r="G132" s="135"/>
      <c r="H132" s="135"/>
      <c r="I132" s="135"/>
      <c r="J132" s="135"/>
      <c r="K132" s="15">
        <v>18.47</v>
      </c>
      <c r="L132" s="20" t="s">
        <v>1</v>
      </c>
      <c r="M132" s="14">
        <v>193.38</v>
      </c>
      <c r="N132" s="15">
        <v>43.1</v>
      </c>
      <c r="O132" s="28">
        <f>SUM(K132*M132)</f>
        <v>3571.7286</v>
      </c>
      <c r="P132" s="29">
        <f>SUM(K132*N132)</f>
        <v>796.057</v>
      </c>
      <c r="Q132" s="29">
        <f>SUM(O132:P132)</f>
        <v>4367.7856</v>
      </c>
    </row>
    <row r="133" spans="1:17" s="30" customFormat="1" ht="30" customHeight="1">
      <c r="A133" s="32" t="s">
        <v>189</v>
      </c>
      <c r="B133" s="27">
        <v>92759</v>
      </c>
      <c r="C133" s="32" t="s">
        <v>42</v>
      </c>
      <c r="D133" s="27"/>
      <c r="E133" s="134" t="s">
        <v>1294</v>
      </c>
      <c r="F133" s="135"/>
      <c r="G133" s="135"/>
      <c r="H133" s="135"/>
      <c r="I133" s="135"/>
      <c r="J133" s="135"/>
      <c r="K133" s="15">
        <v>20.3</v>
      </c>
      <c r="L133" s="20" t="s">
        <v>10</v>
      </c>
      <c r="M133" s="15">
        <v>14.08</v>
      </c>
      <c r="N133" s="13">
        <v>4.61</v>
      </c>
      <c r="O133" s="28">
        <f>SUM(K133*M133)</f>
        <v>285.824</v>
      </c>
      <c r="P133" s="29">
        <f>SUM(K133*N133)</f>
        <v>93.58300000000001</v>
      </c>
      <c r="Q133" s="29">
        <f>SUM(O133:P133)-0.01</f>
        <v>379.39700000000005</v>
      </c>
    </row>
    <row r="134" spans="1:17" s="30" customFormat="1" ht="30.6" customHeight="1">
      <c r="A134" s="32" t="s">
        <v>190</v>
      </c>
      <c r="B134" s="27">
        <v>92763</v>
      </c>
      <c r="C134" s="32" t="s">
        <v>42</v>
      </c>
      <c r="D134" s="27"/>
      <c r="E134" s="134" t="s">
        <v>1285</v>
      </c>
      <c r="F134" s="135"/>
      <c r="G134" s="135"/>
      <c r="H134" s="135"/>
      <c r="I134" s="135"/>
      <c r="J134" s="135"/>
      <c r="K134" s="13">
        <v>104.8</v>
      </c>
      <c r="L134" s="20" t="s">
        <v>10</v>
      </c>
      <c r="M134" s="15">
        <v>12.94</v>
      </c>
      <c r="N134" s="13">
        <v>0.86</v>
      </c>
      <c r="O134" s="28">
        <f>SUM(K134*M134)</f>
        <v>1356.1119999999999</v>
      </c>
      <c r="P134" s="29">
        <f>SUM(K134*N134)</f>
        <v>90.128</v>
      </c>
      <c r="Q134" s="29">
        <f>SUM(O134:P134)</f>
        <v>1446.2399999999998</v>
      </c>
    </row>
    <row r="135" spans="1:17" s="30" customFormat="1" ht="33" customHeight="1">
      <c r="A135" s="32" t="s">
        <v>191</v>
      </c>
      <c r="B135" s="27" t="s">
        <v>182</v>
      </c>
      <c r="C135" s="32" t="s">
        <v>42</v>
      </c>
      <c r="D135" s="27"/>
      <c r="E135" s="134" t="s">
        <v>1283</v>
      </c>
      <c r="F135" s="135"/>
      <c r="G135" s="135"/>
      <c r="H135" s="135"/>
      <c r="I135" s="135"/>
      <c r="J135" s="135"/>
      <c r="K135" s="13">
        <v>1.11</v>
      </c>
      <c r="L135" s="20" t="s">
        <v>4</v>
      </c>
      <c r="M135" s="14">
        <v>655.83</v>
      </c>
      <c r="N135" s="15">
        <v>76.93</v>
      </c>
      <c r="O135" s="28">
        <f>SUM(K135*M135)</f>
        <v>727.9713000000002</v>
      </c>
      <c r="P135" s="29">
        <f>SUM(K135*N135)</f>
        <v>85.39230000000002</v>
      </c>
      <c r="Q135" s="29">
        <f>SUM(O135:P135)</f>
        <v>813.3636000000001</v>
      </c>
    </row>
    <row r="136" spans="1:17" s="30" customFormat="1" ht="12.75">
      <c r="A136" s="27"/>
      <c r="B136" s="27"/>
      <c r="C136" s="27"/>
      <c r="D136" s="27"/>
      <c r="E136" s="140" t="s">
        <v>183</v>
      </c>
      <c r="F136" s="140"/>
      <c r="G136" s="140"/>
      <c r="H136" s="140"/>
      <c r="I136" s="140"/>
      <c r="J136" s="140"/>
      <c r="K136" s="31"/>
      <c r="L136" s="20" t="s">
        <v>0</v>
      </c>
      <c r="O136" s="49">
        <f>SUM(O132:O135)-0.01</f>
        <v>5941.6259</v>
      </c>
      <c r="P136" s="49">
        <f>SUM(P132:P135)</f>
        <v>1065.1603</v>
      </c>
      <c r="Q136" s="49">
        <f>SUM(Q132:Q135)</f>
        <v>7006.7862000000005</v>
      </c>
    </row>
    <row r="137" spans="5:16" ht="12.75">
      <c r="E137" s="11"/>
      <c r="F137" s="11"/>
      <c r="G137" s="11"/>
      <c r="H137" s="11"/>
      <c r="I137" s="11"/>
      <c r="J137" s="11"/>
      <c r="K137" s="11"/>
      <c r="L137" s="20"/>
      <c r="M137" s="18"/>
      <c r="N137" s="35"/>
      <c r="O137" s="18"/>
      <c r="P137" s="11"/>
    </row>
    <row r="138" spans="1:16" ht="12.75">
      <c r="A138" s="57" t="s">
        <v>192</v>
      </c>
      <c r="E138" s="140" t="s">
        <v>193</v>
      </c>
      <c r="F138" s="140"/>
      <c r="G138" s="140"/>
      <c r="H138" s="140"/>
      <c r="I138" s="140"/>
      <c r="J138" s="140"/>
      <c r="K138" s="11"/>
      <c r="L138" s="31"/>
      <c r="M138" s="11"/>
      <c r="N138" s="11"/>
      <c r="O138" s="11"/>
      <c r="P138" s="11"/>
    </row>
    <row r="139" spans="1:16" ht="12.75">
      <c r="A139" s="57" t="s">
        <v>194</v>
      </c>
      <c r="E139" s="140" t="s">
        <v>196</v>
      </c>
      <c r="F139" s="140"/>
      <c r="G139" s="140"/>
      <c r="H139" s="140"/>
      <c r="I139" s="140"/>
      <c r="J139" s="140"/>
      <c r="K139" s="11"/>
      <c r="L139" s="31"/>
      <c r="M139" s="11"/>
      <c r="N139" s="11"/>
      <c r="O139" s="11"/>
      <c r="P139" s="11"/>
    </row>
    <row r="140" spans="1:17" s="30" customFormat="1" ht="43.8" customHeight="1">
      <c r="A140" s="32" t="s">
        <v>195</v>
      </c>
      <c r="B140" s="27">
        <v>101955</v>
      </c>
      <c r="C140" s="32" t="s">
        <v>42</v>
      </c>
      <c r="D140" s="27"/>
      <c r="E140" s="134" t="s">
        <v>1340</v>
      </c>
      <c r="F140" s="135"/>
      <c r="G140" s="135"/>
      <c r="H140" s="135"/>
      <c r="I140" s="135"/>
      <c r="J140" s="135"/>
      <c r="K140" s="13">
        <v>102</v>
      </c>
      <c r="L140" s="20" t="s">
        <v>1</v>
      </c>
      <c r="M140" s="15">
        <v>64.33</v>
      </c>
      <c r="N140" s="15">
        <v>17.56</v>
      </c>
      <c r="O140" s="28">
        <f>SUM(K140*M140)</f>
        <v>6561.66</v>
      </c>
      <c r="P140" s="29">
        <f>SUM(K140*N140)</f>
        <v>1791.12</v>
      </c>
      <c r="Q140" s="29">
        <f>SUM(O140:P140)</f>
        <v>8352.779999999999</v>
      </c>
    </row>
    <row r="141" spans="1:17" s="30" customFormat="1" ht="30.6" customHeight="1">
      <c r="A141" s="83" t="s">
        <v>1300</v>
      </c>
      <c r="B141" s="27">
        <v>97089</v>
      </c>
      <c r="C141" s="32" t="s">
        <v>42</v>
      </c>
      <c r="D141" s="27"/>
      <c r="E141" s="134" t="s">
        <v>1643</v>
      </c>
      <c r="F141" s="134"/>
      <c r="G141" s="134"/>
      <c r="H141" s="134"/>
      <c r="I141" s="134"/>
      <c r="J141" s="134"/>
      <c r="K141" s="13">
        <v>184</v>
      </c>
      <c r="L141" s="20" t="s">
        <v>10</v>
      </c>
      <c r="M141" s="15">
        <v>24.74</v>
      </c>
      <c r="N141" s="13">
        <v>1.15</v>
      </c>
      <c r="O141" s="28">
        <f>SUM(K141*M141)</f>
        <v>4552.16</v>
      </c>
      <c r="P141" s="29">
        <f>SUM(K141*N141)</f>
        <v>211.6</v>
      </c>
      <c r="Q141" s="29">
        <f>SUM(O141:P141)</f>
        <v>4763.76</v>
      </c>
    </row>
    <row r="142" spans="1:17" s="30" customFormat="1" ht="27.6" customHeight="1">
      <c r="A142" s="83" t="s">
        <v>1301</v>
      </c>
      <c r="B142" s="27" t="s">
        <v>182</v>
      </c>
      <c r="C142" s="32" t="s">
        <v>42</v>
      </c>
      <c r="D142" s="27"/>
      <c r="E142" s="134" t="s">
        <v>1283</v>
      </c>
      <c r="F142" s="135"/>
      <c r="G142" s="135"/>
      <c r="H142" s="135"/>
      <c r="I142" s="135"/>
      <c r="J142" s="135"/>
      <c r="K142" s="13">
        <v>4.61</v>
      </c>
      <c r="L142" s="20" t="s">
        <v>4</v>
      </c>
      <c r="M142" s="14">
        <v>655.83</v>
      </c>
      <c r="N142" s="15">
        <v>76.93</v>
      </c>
      <c r="O142" s="28">
        <f>SUM(K142*M142)</f>
        <v>3023.3763000000004</v>
      </c>
      <c r="P142" s="29">
        <f>SUM(K142*N142)</f>
        <v>354.64730000000003</v>
      </c>
      <c r="Q142" s="29">
        <f>SUM(O142:P142)+0.01</f>
        <v>3378.0336000000007</v>
      </c>
    </row>
    <row r="143" spans="1:17" s="30" customFormat="1" ht="40.2" customHeight="1">
      <c r="A143" s="83" t="s">
        <v>1336</v>
      </c>
      <c r="B143" s="27">
        <v>98556</v>
      </c>
      <c r="C143" s="32" t="s">
        <v>42</v>
      </c>
      <c r="D143" s="27"/>
      <c r="E143" s="134" t="s">
        <v>1566</v>
      </c>
      <c r="F143" s="134"/>
      <c r="G143" s="134"/>
      <c r="H143" s="134"/>
      <c r="I143" s="134"/>
      <c r="J143" s="134"/>
      <c r="K143" s="13">
        <v>941.92</v>
      </c>
      <c r="L143" s="20" t="s">
        <v>1</v>
      </c>
      <c r="M143" s="13">
        <v>32.34</v>
      </c>
      <c r="N143" s="15">
        <v>26.93</v>
      </c>
      <c r="O143" s="28">
        <f>SUM(K143*M143)</f>
        <v>30461.6928</v>
      </c>
      <c r="P143" s="29">
        <f>SUM(K143*N143)</f>
        <v>25365.9056</v>
      </c>
      <c r="Q143" s="29">
        <f>SUM(O143:P143)</f>
        <v>55827.5984</v>
      </c>
    </row>
    <row r="144" spans="1:17" s="30" customFormat="1" ht="12.75">
      <c r="A144" s="27"/>
      <c r="B144" s="27"/>
      <c r="C144" s="27"/>
      <c r="D144" s="27"/>
      <c r="E144" s="140" t="s">
        <v>200</v>
      </c>
      <c r="F144" s="140"/>
      <c r="G144" s="140"/>
      <c r="H144" s="140"/>
      <c r="I144" s="140"/>
      <c r="J144" s="140"/>
      <c r="K144" s="31"/>
      <c r="L144" s="20" t="s">
        <v>0</v>
      </c>
      <c r="O144" s="49">
        <f>SUM(O140:O143)</f>
        <v>44598.8891</v>
      </c>
      <c r="P144" s="49">
        <f>SUM(P140:P143)+0.01</f>
        <v>27723.282899999995</v>
      </c>
      <c r="Q144" s="49">
        <f>SUM(Q140:Q143)</f>
        <v>72322.172</v>
      </c>
    </row>
    <row r="145" spans="5:16" ht="12.75">
      <c r="E145" s="11"/>
      <c r="F145" s="11"/>
      <c r="G145" s="11"/>
      <c r="H145" s="11"/>
      <c r="I145" s="11"/>
      <c r="J145" s="11"/>
      <c r="K145" s="11"/>
      <c r="L145" s="20"/>
      <c r="M145" s="18"/>
      <c r="N145" s="35"/>
      <c r="O145" s="18"/>
      <c r="P145" s="11"/>
    </row>
    <row r="146" spans="1:16" ht="12.75">
      <c r="A146" s="57" t="s">
        <v>197</v>
      </c>
      <c r="E146" s="140" t="s">
        <v>199</v>
      </c>
      <c r="F146" s="140"/>
      <c r="G146" s="140"/>
      <c r="H146" s="140"/>
      <c r="I146" s="140"/>
      <c r="J146" s="140"/>
      <c r="K146" s="11"/>
      <c r="L146" s="31"/>
      <c r="M146" s="11"/>
      <c r="N146" s="11"/>
      <c r="O146" s="11"/>
      <c r="P146" s="11"/>
    </row>
    <row r="147" spans="1:17" s="30" customFormat="1" ht="43.2" customHeight="1">
      <c r="A147" s="32" t="s">
        <v>198</v>
      </c>
      <c r="B147" s="27">
        <v>101955</v>
      </c>
      <c r="C147" s="32" t="s">
        <v>42</v>
      </c>
      <c r="D147" s="27"/>
      <c r="E147" s="134" t="s">
        <v>1340</v>
      </c>
      <c r="F147" s="135"/>
      <c r="G147" s="135"/>
      <c r="H147" s="135"/>
      <c r="I147" s="135"/>
      <c r="J147" s="135"/>
      <c r="K147" s="14">
        <v>254</v>
      </c>
      <c r="L147" s="20" t="s">
        <v>1</v>
      </c>
      <c r="M147" s="15">
        <v>64.33</v>
      </c>
      <c r="N147" s="15">
        <v>17.56</v>
      </c>
      <c r="O147" s="28">
        <f>SUM(K147*M147)</f>
        <v>16339.82</v>
      </c>
      <c r="P147" s="29">
        <f>SUM(K147*N147)</f>
        <v>4460.24</v>
      </c>
      <c r="Q147" s="29">
        <f>SUM(O147:P147)</f>
        <v>20800.059999999998</v>
      </c>
    </row>
    <row r="148" spans="1:17" s="30" customFormat="1" ht="31.2" customHeight="1">
      <c r="A148" s="83" t="s">
        <v>207</v>
      </c>
      <c r="B148" s="27" t="s">
        <v>182</v>
      </c>
      <c r="C148" s="32" t="s">
        <v>42</v>
      </c>
      <c r="D148" s="27"/>
      <c r="E148" s="134" t="s">
        <v>1283</v>
      </c>
      <c r="F148" s="135"/>
      <c r="G148" s="135"/>
      <c r="H148" s="135"/>
      <c r="I148" s="135"/>
      <c r="J148" s="135"/>
      <c r="K148" s="13">
        <v>12.69</v>
      </c>
      <c r="L148" s="20" t="s">
        <v>4</v>
      </c>
      <c r="M148" s="14">
        <v>655.83</v>
      </c>
      <c r="N148" s="15">
        <v>76.93</v>
      </c>
      <c r="O148" s="28">
        <f>SUM(K148*M148)</f>
        <v>8322.4827</v>
      </c>
      <c r="P148" s="29">
        <f>SUM(K148*N148)</f>
        <v>976.2417</v>
      </c>
      <c r="Q148" s="29">
        <f>SUM(O148:P148)</f>
        <v>9298.724400000001</v>
      </c>
    </row>
    <row r="149" spans="1:17" s="30" customFormat="1" ht="43.8" customHeight="1">
      <c r="A149" s="83" t="s">
        <v>208</v>
      </c>
      <c r="B149" s="27">
        <v>98556</v>
      </c>
      <c r="C149" s="32" t="s">
        <v>42</v>
      </c>
      <c r="D149" s="27"/>
      <c r="E149" s="134" t="s">
        <v>1566</v>
      </c>
      <c r="F149" s="134"/>
      <c r="G149" s="134"/>
      <c r="H149" s="134"/>
      <c r="I149" s="134"/>
      <c r="J149" s="134"/>
      <c r="K149" s="13">
        <v>254</v>
      </c>
      <c r="L149" s="20" t="s">
        <v>1</v>
      </c>
      <c r="M149" s="13">
        <v>32.34</v>
      </c>
      <c r="N149" s="15">
        <v>26.93</v>
      </c>
      <c r="O149" s="28">
        <f>SUM(K149*M149)</f>
        <v>8214.36</v>
      </c>
      <c r="P149" s="29">
        <f>SUM(K149*N149)</f>
        <v>6840.22</v>
      </c>
      <c r="Q149" s="29">
        <f>SUM(O149:P149)</f>
        <v>15054.580000000002</v>
      </c>
    </row>
    <row r="150" spans="1:17" s="30" customFormat="1" ht="12.75">
      <c r="A150" s="27"/>
      <c r="B150" s="27"/>
      <c r="C150" s="27"/>
      <c r="D150" s="27"/>
      <c r="E150" s="140" t="s">
        <v>205</v>
      </c>
      <c r="F150" s="140"/>
      <c r="G150" s="140"/>
      <c r="H150" s="140"/>
      <c r="I150" s="140"/>
      <c r="J150" s="140"/>
      <c r="K150" s="31"/>
      <c r="L150" s="20" t="s">
        <v>0</v>
      </c>
      <c r="O150" s="49">
        <f>SUM(O147:O149)</f>
        <v>32876.6627</v>
      </c>
      <c r="P150" s="49">
        <f>SUM(P147:P149)</f>
        <v>12276.701700000001</v>
      </c>
      <c r="Q150" s="49">
        <f>SUM(Q147:Q149)</f>
        <v>45153.3644</v>
      </c>
    </row>
    <row r="151" spans="5:16" ht="12.75">
      <c r="E151" s="11"/>
      <c r="F151" s="11"/>
      <c r="G151" s="11"/>
      <c r="H151" s="11"/>
      <c r="I151" s="11"/>
      <c r="J151" s="11"/>
      <c r="K151" s="11"/>
      <c r="L151" s="20"/>
      <c r="M151" s="18"/>
      <c r="N151" s="18"/>
      <c r="O151" s="17"/>
      <c r="P151" s="11"/>
    </row>
    <row r="152" spans="5:17" ht="12.75">
      <c r="E152" s="140" t="s">
        <v>206</v>
      </c>
      <c r="F152" s="140"/>
      <c r="G152" s="140"/>
      <c r="H152" s="140"/>
      <c r="I152" s="140"/>
      <c r="J152" s="140"/>
      <c r="K152" s="11"/>
      <c r="L152" s="20"/>
      <c r="M152" s="18"/>
      <c r="N152" s="18"/>
      <c r="O152" s="24">
        <f>SUM(O144+O150)</f>
        <v>77475.5518</v>
      </c>
      <c r="P152" s="24">
        <f>SUM(P144+P150)</f>
        <v>39999.984599999996</v>
      </c>
      <c r="Q152" s="24">
        <f>SUM(Q144+Q150)-0.01</f>
        <v>117475.52640000002</v>
      </c>
    </row>
    <row r="153" spans="5:16" ht="12.75">
      <c r="E153" s="11"/>
      <c r="F153" s="11"/>
      <c r="G153" s="11"/>
      <c r="H153" s="11"/>
      <c r="I153" s="11"/>
      <c r="J153" s="11"/>
      <c r="K153" s="11"/>
      <c r="L153" s="20"/>
      <c r="M153" s="18"/>
      <c r="N153" s="18"/>
      <c r="O153" s="11"/>
      <c r="P153" s="11"/>
    </row>
    <row r="154" spans="1:16" ht="12.75">
      <c r="A154" s="57" t="s">
        <v>201</v>
      </c>
      <c r="E154" s="140" t="s">
        <v>204</v>
      </c>
      <c r="F154" s="140"/>
      <c r="G154" s="140"/>
      <c r="H154" s="140"/>
      <c r="I154" s="140"/>
      <c r="J154" s="140"/>
      <c r="K154" s="11"/>
      <c r="L154" s="31"/>
      <c r="M154" s="11"/>
      <c r="N154" s="11"/>
      <c r="O154" s="11"/>
      <c r="P154" s="11"/>
    </row>
    <row r="155" spans="1:17" s="30" customFormat="1" ht="56.4" customHeight="1">
      <c r="A155" s="32" t="s">
        <v>202</v>
      </c>
      <c r="B155" s="27">
        <v>100766</v>
      </c>
      <c r="C155" s="32" t="s">
        <v>42</v>
      </c>
      <c r="D155" s="27"/>
      <c r="E155" s="135" t="s">
        <v>209</v>
      </c>
      <c r="F155" s="135"/>
      <c r="G155" s="135"/>
      <c r="H155" s="135"/>
      <c r="I155" s="135"/>
      <c r="J155" s="135"/>
      <c r="K155" s="16">
        <v>3586.72</v>
      </c>
      <c r="L155" s="20" t="s">
        <v>10</v>
      </c>
      <c r="M155" s="15">
        <v>22.74</v>
      </c>
      <c r="N155" s="13">
        <v>1.08</v>
      </c>
      <c r="O155" s="28">
        <f>SUM(K155*M155)</f>
        <v>81562.0128</v>
      </c>
      <c r="P155" s="29">
        <f>SUM(K155*N155)</f>
        <v>3873.6576</v>
      </c>
      <c r="Q155" s="29">
        <f>SUM(O155:P155)</f>
        <v>85435.6704</v>
      </c>
    </row>
    <row r="156" spans="1:17" s="30" customFormat="1" ht="55.8" customHeight="1">
      <c r="A156" s="32" t="s">
        <v>203</v>
      </c>
      <c r="B156" s="27">
        <v>100764</v>
      </c>
      <c r="C156" s="32" t="s">
        <v>42</v>
      </c>
      <c r="D156" s="27"/>
      <c r="E156" s="135" t="s">
        <v>210</v>
      </c>
      <c r="F156" s="135"/>
      <c r="G156" s="135"/>
      <c r="H156" s="135"/>
      <c r="I156" s="135"/>
      <c r="J156" s="135"/>
      <c r="K156" s="54">
        <v>15423.42</v>
      </c>
      <c r="L156" s="20" t="s">
        <v>10</v>
      </c>
      <c r="M156" s="15">
        <v>22.68</v>
      </c>
      <c r="N156" s="13">
        <v>1.04</v>
      </c>
      <c r="O156" s="28">
        <f>SUM(K156*M156)</f>
        <v>349803.1656</v>
      </c>
      <c r="P156" s="29">
        <f>SUM(K156*N156)</f>
        <v>16040.356800000001</v>
      </c>
      <c r="Q156" s="29">
        <f>SUM(O156:P156)+0.01</f>
        <v>365843.5324</v>
      </c>
    </row>
    <row r="157" spans="1:17" s="30" customFormat="1" ht="12.75">
      <c r="A157" s="27"/>
      <c r="B157" s="27"/>
      <c r="C157" s="27"/>
      <c r="D157" s="27"/>
      <c r="E157" s="140" t="s">
        <v>211</v>
      </c>
      <c r="F157" s="140"/>
      <c r="G157" s="140"/>
      <c r="H157" s="140"/>
      <c r="I157" s="140"/>
      <c r="J157" s="140"/>
      <c r="K157" s="31"/>
      <c r="L157" s="20" t="s">
        <v>0</v>
      </c>
      <c r="M157" s="17"/>
      <c r="N157" s="18"/>
      <c r="O157" s="49">
        <f>SUM(O155:O156)</f>
        <v>431365.1784</v>
      </c>
      <c r="P157" s="49">
        <f>SUM(P155:P156)+0.01</f>
        <v>19914.0244</v>
      </c>
      <c r="Q157" s="49">
        <f>SUM(Q155:Q156)</f>
        <v>451279.2028</v>
      </c>
    </row>
    <row r="158" spans="1:17" s="30" customFormat="1" ht="12.75">
      <c r="A158" s="27"/>
      <c r="B158" s="27"/>
      <c r="C158" s="27"/>
      <c r="D158" s="27"/>
      <c r="E158" s="108"/>
      <c r="F158" s="108"/>
      <c r="G158" s="108"/>
      <c r="H158" s="108"/>
      <c r="I158" s="108"/>
      <c r="J158" s="108"/>
      <c r="K158" s="31"/>
      <c r="L158" s="20"/>
      <c r="M158" s="17"/>
      <c r="N158" s="18"/>
      <c r="O158" s="49"/>
      <c r="P158" s="49"/>
      <c r="Q158" s="49"/>
    </row>
    <row r="159" spans="1:17" s="30" customFormat="1" ht="12.75">
      <c r="A159" s="57" t="s">
        <v>1617</v>
      </c>
      <c r="B159" s="5"/>
      <c r="C159" s="5"/>
      <c r="D159" s="5"/>
      <c r="E159" s="140" t="s">
        <v>1590</v>
      </c>
      <c r="F159" s="140"/>
      <c r="G159" s="140"/>
      <c r="H159" s="140"/>
      <c r="I159" s="140"/>
      <c r="J159" s="140"/>
      <c r="K159" s="31"/>
      <c r="L159" s="20"/>
      <c r="M159" s="17"/>
      <c r="N159" s="18"/>
      <c r="O159" s="49"/>
      <c r="P159" s="49"/>
      <c r="Q159" s="49"/>
    </row>
    <row r="160" spans="1:17" s="30" customFormat="1" ht="12.75">
      <c r="A160" s="57" t="s">
        <v>1618</v>
      </c>
      <c r="B160" s="27"/>
      <c r="C160" s="27"/>
      <c r="D160" s="27"/>
      <c r="E160" s="140" t="s">
        <v>1620</v>
      </c>
      <c r="F160" s="140"/>
      <c r="G160" s="140"/>
      <c r="H160" s="140"/>
      <c r="I160" s="140"/>
      <c r="J160" s="140"/>
      <c r="K160" s="31"/>
      <c r="L160" s="20"/>
      <c r="M160" s="17"/>
      <c r="N160" s="18"/>
      <c r="O160" s="49"/>
      <c r="P160" s="49"/>
      <c r="Q160" s="49"/>
    </row>
    <row r="161" spans="1:17" s="30" customFormat="1" ht="30.6" customHeight="1">
      <c r="A161" s="83" t="s">
        <v>1619</v>
      </c>
      <c r="B161" s="27">
        <v>96624</v>
      </c>
      <c r="C161" s="32" t="s">
        <v>42</v>
      </c>
      <c r="D161" s="27"/>
      <c r="E161" s="134" t="s">
        <v>1448</v>
      </c>
      <c r="F161" s="134"/>
      <c r="G161" s="134"/>
      <c r="H161" s="134"/>
      <c r="I161" s="134"/>
      <c r="J161" s="134"/>
      <c r="K161" s="13">
        <v>0.7</v>
      </c>
      <c r="L161" s="20" t="s">
        <v>4</v>
      </c>
      <c r="M161" s="13">
        <v>91.4</v>
      </c>
      <c r="N161" s="15">
        <v>32.5</v>
      </c>
      <c r="O161" s="28">
        <f aca="true" t="shared" si="14" ref="O161:O167">SUM(K161*M161)</f>
        <v>63.98</v>
      </c>
      <c r="P161" s="29">
        <f aca="true" t="shared" si="15" ref="P161:P167">SUM(K161*N161)</f>
        <v>22.75</v>
      </c>
      <c r="Q161" s="29">
        <f aca="true" t="shared" si="16" ref="Q161:Q167">SUM(O161:P161)</f>
        <v>86.72999999999999</v>
      </c>
    </row>
    <row r="162" spans="1:17" s="30" customFormat="1" ht="41.4" customHeight="1">
      <c r="A162" s="83" t="s">
        <v>1621</v>
      </c>
      <c r="B162" s="27">
        <v>97083</v>
      </c>
      <c r="C162" s="32" t="s">
        <v>42</v>
      </c>
      <c r="D162" s="27"/>
      <c r="E162" s="134" t="s">
        <v>1447</v>
      </c>
      <c r="F162" s="134"/>
      <c r="G162" s="134"/>
      <c r="H162" s="134"/>
      <c r="I162" s="134"/>
      <c r="J162" s="134"/>
      <c r="K162" s="90">
        <v>7</v>
      </c>
      <c r="L162" s="82" t="s">
        <v>1577</v>
      </c>
      <c r="M162" s="13">
        <v>0.55</v>
      </c>
      <c r="N162" s="15">
        <v>2.91</v>
      </c>
      <c r="O162" s="28">
        <f t="shared" si="14"/>
        <v>3.8500000000000005</v>
      </c>
      <c r="P162" s="29">
        <f t="shared" si="15"/>
        <v>20.37</v>
      </c>
      <c r="Q162" s="29">
        <f t="shared" si="16"/>
        <v>24.220000000000002</v>
      </c>
    </row>
    <row r="163" spans="1:17" s="30" customFormat="1" ht="30.6" customHeight="1">
      <c r="A163" s="83" t="s">
        <v>1622</v>
      </c>
      <c r="B163" s="27">
        <v>95241</v>
      </c>
      <c r="C163" s="32" t="s">
        <v>42</v>
      </c>
      <c r="D163" s="27"/>
      <c r="E163" s="134" t="s">
        <v>1631</v>
      </c>
      <c r="F163" s="134"/>
      <c r="G163" s="134"/>
      <c r="H163" s="134"/>
      <c r="I163" s="134"/>
      <c r="J163" s="134"/>
      <c r="K163" s="90">
        <v>7</v>
      </c>
      <c r="L163" s="82" t="s">
        <v>1577</v>
      </c>
      <c r="M163" s="13">
        <v>21.26</v>
      </c>
      <c r="N163" s="15">
        <v>12.46</v>
      </c>
      <c r="O163" s="28">
        <f t="shared" si="14"/>
        <v>148.82000000000002</v>
      </c>
      <c r="P163" s="29">
        <f t="shared" si="15"/>
        <v>87.22</v>
      </c>
      <c r="Q163" s="29">
        <f t="shared" si="16"/>
        <v>236.04000000000002</v>
      </c>
    </row>
    <row r="164" spans="1:17" s="30" customFormat="1" ht="28.8" customHeight="1">
      <c r="A164" s="83" t="s">
        <v>1623</v>
      </c>
      <c r="B164" s="27">
        <v>97086</v>
      </c>
      <c r="C164" s="32" t="s">
        <v>42</v>
      </c>
      <c r="D164" s="27"/>
      <c r="E164" s="134" t="s">
        <v>1632</v>
      </c>
      <c r="F164" s="134"/>
      <c r="G164" s="134"/>
      <c r="H164" s="134"/>
      <c r="I164" s="134"/>
      <c r="J164" s="134"/>
      <c r="K164" s="90">
        <v>7</v>
      </c>
      <c r="L164" s="82" t="s">
        <v>1577</v>
      </c>
      <c r="M164" s="13">
        <v>34</v>
      </c>
      <c r="N164" s="15">
        <v>89.11</v>
      </c>
      <c r="O164" s="28">
        <f t="shared" si="14"/>
        <v>238</v>
      </c>
      <c r="P164" s="29">
        <f t="shared" si="15"/>
        <v>623.77</v>
      </c>
      <c r="Q164" s="29">
        <f t="shared" si="16"/>
        <v>861.77</v>
      </c>
    </row>
    <row r="165" spans="1:17" s="30" customFormat="1" ht="28.8" customHeight="1">
      <c r="A165" s="83" t="s">
        <v>1624</v>
      </c>
      <c r="B165" s="27">
        <v>97090</v>
      </c>
      <c r="C165" s="32" t="s">
        <v>42</v>
      </c>
      <c r="D165" s="27"/>
      <c r="E165" s="134" t="s">
        <v>1633</v>
      </c>
      <c r="F165" s="134"/>
      <c r="G165" s="134"/>
      <c r="H165" s="134"/>
      <c r="I165" s="134"/>
      <c r="J165" s="134"/>
      <c r="K165" s="90">
        <v>15.4</v>
      </c>
      <c r="L165" s="20" t="s">
        <v>10</v>
      </c>
      <c r="M165" s="13">
        <v>24.51</v>
      </c>
      <c r="N165" s="13">
        <v>0.98</v>
      </c>
      <c r="O165" s="28">
        <f t="shared" si="14"/>
        <v>377.454</v>
      </c>
      <c r="P165" s="29">
        <f t="shared" si="15"/>
        <v>15.092</v>
      </c>
      <c r="Q165" s="29">
        <f t="shared" si="16"/>
        <v>392.546</v>
      </c>
    </row>
    <row r="166" spans="1:17" s="30" customFormat="1" ht="30" customHeight="1">
      <c r="A166" s="83" t="s">
        <v>1625</v>
      </c>
      <c r="B166" s="27">
        <v>97092</v>
      </c>
      <c r="C166" s="32" t="s">
        <v>42</v>
      </c>
      <c r="D166" s="27"/>
      <c r="E166" s="134" t="s">
        <v>1634</v>
      </c>
      <c r="F166" s="134"/>
      <c r="G166" s="134"/>
      <c r="H166" s="134"/>
      <c r="I166" s="134"/>
      <c r="J166" s="134"/>
      <c r="K166" s="31">
        <v>22.85</v>
      </c>
      <c r="L166" s="20" t="s">
        <v>10</v>
      </c>
      <c r="M166" s="13">
        <v>23.24</v>
      </c>
      <c r="N166" s="13">
        <v>0.75</v>
      </c>
      <c r="O166" s="28">
        <f t="shared" si="14"/>
        <v>531.034</v>
      </c>
      <c r="P166" s="29">
        <f t="shared" si="15"/>
        <v>17.137500000000003</v>
      </c>
      <c r="Q166" s="29">
        <f t="shared" si="16"/>
        <v>548.1715</v>
      </c>
    </row>
    <row r="167" spans="1:17" s="30" customFormat="1" ht="40.8" customHeight="1">
      <c r="A167" s="83" t="s">
        <v>1626</v>
      </c>
      <c r="B167" s="27">
        <v>97096</v>
      </c>
      <c r="C167" s="32" t="s">
        <v>42</v>
      </c>
      <c r="D167" s="27"/>
      <c r="E167" s="134" t="s">
        <v>1630</v>
      </c>
      <c r="F167" s="134"/>
      <c r="G167" s="134"/>
      <c r="H167" s="134"/>
      <c r="I167" s="134"/>
      <c r="J167" s="134"/>
      <c r="K167" s="13">
        <v>0.84</v>
      </c>
      <c r="L167" s="20" t="s">
        <v>4</v>
      </c>
      <c r="M167" s="13">
        <v>656.06</v>
      </c>
      <c r="N167" s="15">
        <v>18.55</v>
      </c>
      <c r="O167" s="28">
        <f t="shared" si="14"/>
        <v>551.0903999999999</v>
      </c>
      <c r="P167" s="29">
        <f t="shared" si="15"/>
        <v>15.582</v>
      </c>
      <c r="Q167" s="29">
        <f t="shared" si="16"/>
        <v>566.6723999999999</v>
      </c>
    </row>
    <row r="168" spans="1:17" s="30" customFormat="1" ht="12.75">
      <c r="A168" s="27"/>
      <c r="B168" s="27"/>
      <c r="C168" s="32"/>
      <c r="D168" s="27"/>
      <c r="E168" s="140" t="s">
        <v>1627</v>
      </c>
      <c r="F168" s="140"/>
      <c r="G168" s="140"/>
      <c r="H168" s="140"/>
      <c r="I168" s="140"/>
      <c r="J168" s="140"/>
      <c r="K168" s="31"/>
      <c r="L168" s="20"/>
      <c r="M168" s="17"/>
      <c r="N168" s="18"/>
      <c r="O168" s="49">
        <f>SUM(O161:O167)-0.01</f>
        <v>1914.2184</v>
      </c>
      <c r="P168" s="49">
        <f>SUM(P161:P167)</f>
        <v>801.9215</v>
      </c>
      <c r="Q168" s="49">
        <f>SUM(Q161:Q167)-0.01</f>
        <v>2716.1398999999997</v>
      </c>
    </row>
    <row r="169" spans="1:17" s="30" customFormat="1" ht="12.75">
      <c r="A169" s="27"/>
      <c r="B169" s="27"/>
      <c r="C169" s="32"/>
      <c r="D169" s="27"/>
      <c r="E169" s="108"/>
      <c r="F169" s="108"/>
      <c r="G169" s="108"/>
      <c r="H169" s="108"/>
      <c r="I169" s="108"/>
      <c r="J169" s="108"/>
      <c r="K169" s="31"/>
      <c r="L169" s="20"/>
      <c r="M169" s="17"/>
      <c r="N169" s="18"/>
      <c r="O169" s="49"/>
      <c r="P169" s="49"/>
      <c r="Q169" s="49"/>
    </row>
    <row r="170" spans="1:17" s="30" customFormat="1" ht="12.75">
      <c r="A170" s="57" t="s">
        <v>1628</v>
      </c>
      <c r="B170" s="27"/>
      <c r="C170" s="27"/>
      <c r="D170" s="27"/>
      <c r="E170" s="140" t="s">
        <v>1629</v>
      </c>
      <c r="F170" s="140"/>
      <c r="G170" s="140"/>
      <c r="H170" s="140"/>
      <c r="I170" s="140"/>
      <c r="J170" s="140"/>
      <c r="K170" s="31"/>
      <c r="L170" s="20"/>
      <c r="M170" s="17"/>
      <c r="N170" s="18"/>
      <c r="O170" s="49"/>
      <c r="P170" s="49"/>
      <c r="Q170" s="49"/>
    </row>
    <row r="171" spans="1:17" s="30" customFormat="1" ht="33.6" customHeight="1">
      <c r="A171" s="101" t="s">
        <v>1635</v>
      </c>
      <c r="B171" s="27">
        <v>92265</v>
      </c>
      <c r="C171" s="32" t="s">
        <v>42</v>
      </c>
      <c r="D171" s="27"/>
      <c r="E171" s="134" t="s">
        <v>1280</v>
      </c>
      <c r="F171" s="134"/>
      <c r="G171" s="134"/>
      <c r="H171" s="134"/>
      <c r="I171" s="134"/>
      <c r="J171" s="134"/>
      <c r="K171" s="90">
        <v>8.93</v>
      </c>
      <c r="L171" s="82" t="s">
        <v>1577</v>
      </c>
      <c r="M171" s="13">
        <v>148.7</v>
      </c>
      <c r="N171" s="15">
        <v>34.58</v>
      </c>
      <c r="O171" s="28">
        <f>SUM(K171*M171)</f>
        <v>1327.8909999999998</v>
      </c>
      <c r="P171" s="29">
        <f>SUM(K171*N171)</f>
        <v>308.7994</v>
      </c>
      <c r="Q171" s="29">
        <f>SUM(O171:P171)</f>
        <v>1636.6904</v>
      </c>
    </row>
    <row r="172" spans="1:17" s="30" customFormat="1" ht="31.2" customHeight="1">
      <c r="A172" s="101" t="s">
        <v>1637</v>
      </c>
      <c r="B172" s="27">
        <v>92759</v>
      </c>
      <c r="C172" s="32" t="s">
        <v>42</v>
      </c>
      <c r="D172" s="27"/>
      <c r="E172" s="134" t="s">
        <v>1294</v>
      </c>
      <c r="F172" s="135"/>
      <c r="G172" s="135"/>
      <c r="H172" s="135"/>
      <c r="I172" s="135"/>
      <c r="J172" s="135"/>
      <c r="K172" s="13">
        <v>8.8</v>
      </c>
      <c r="L172" s="20" t="s">
        <v>10</v>
      </c>
      <c r="M172" s="15">
        <v>14.08</v>
      </c>
      <c r="N172" s="13">
        <v>4.61</v>
      </c>
      <c r="O172" s="28">
        <f>SUM(K172*M172)</f>
        <v>123.90400000000001</v>
      </c>
      <c r="P172" s="29">
        <f>SUM(K172*N172)</f>
        <v>40.568000000000005</v>
      </c>
      <c r="Q172" s="29">
        <f>SUM(O172:P172)</f>
        <v>164.472</v>
      </c>
    </row>
    <row r="173" spans="1:17" s="30" customFormat="1" ht="28.8" customHeight="1">
      <c r="A173" s="101" t="s">
        <v>1638</v>
      </c>
      <c r="B173" s="27">
        <v>92761</v>
      </c>
      <c r="C173" s="32" t="s">
        <v>42</v>
      </c>
      <c r="D173" s="27"/>
      <c r="E173" s="134" t="s">
        <v>1375</v>
      </c>
      <c r="F173" s="134"/>
      <c r="G173" s="134"/>
      <c r="H173" s="134"/>
      <c r="I173" s="134"/>
      <c r="J173" s="134"/>
      <c r="K173" s="13">
        <v>21.1</v>
      </c>
      <c r="L173" s="20" t="s">
        <v>10</v>
      </c>
      <c r="M173" s="15">
        <v>15.79</v>
      </c>
      <c r="N173" s="13">
        <v>2.03</v>
      </c>
      <c r="O173" s="28">
        <f>SUM(K173*M173)</f>
        <v>333.169</v>
      </c>
      <c r="P173" s="29">
        <f>SUM(K173*N173)</f>
        <v>42.833</v>
      </c>
      <c r="Q173" s="29">
        <f>SUM(O173:P173)</f>
        <v>376.00199999999995</v>
      </c>
    </row>
    <row r="174" spans="1:17" s="30" customFormat="1" ht="30.6" customHeight="1">
      <c r="A174" s="101" t="s">
        <v>1639</v>
      </c>
      <c r="B174" s="83" t="s">
        <v>1081</v>
      </c>
      <c r="C174" s="32" t="s">
        <v>42</v>
      </c>
      <c r="D174" s="27"/>
      <c r="E174" s="134" t="s">
        <v>1283</v>
      </c>
      <c r="F174" s="135"/>
      <c r="G174" s="135"/>
      <c r="H174" s="135"/>
      <c r="I174" s="135"/>
      <c r="J174" s="135"/>
      <c r="K174" s="13">
        <v>0.54</v>
      </c>
      <c r="L174" s="20" t="s">
        <v>4</v>
      </c>
      <c r="M174" s="14">
        <v>655.83</v>
      </c>
      <c r="N174" s="15">
        <v>76.93</v>
      </c>
      <c r="O174" s="28">
        <f>SUM(K174*M174)</f>
        <v>354.14820000000003</v>
      </c>
      <c r="P174" s="29">
        <f>SUM(K174*N174)</f>
        <v>41.54220000000001</v>
      </c>
      <c r="Q174" s="29">
        <f>SUM(O174:P174)</f>
        <v>395.69040000000007</v>
      </c>
    </row>
    <row r="175" spans="1:17" s="30" customFormat="1" ht="12.75">
      <c r="A175" s="27"/>
      <c r="B175" s="27"/>
      <c r="C175" s="32"/>
      <c r="D175" s="27"/>
      <c r="E175" s="140" t="s">
        <v>1636</v>
      </c>
      <c r="F175" s="140"/>
      <c r="G175" s="140"/>
      <c r="H175" s="140"/>
      <c r="I175" s="140"/>
      <c r="J175" s="140"/>
      <c r="K175" s="31"/>
      <c r="L175" s="20"/>
      <c r="M175" s="17"/>
      <c r="N175" s="18"/>
      <c r="O175" s="49">
        <f>SUM(O171:O174)</f>
        <v>2139.1122</v>
      </c>
      <c r="P175" s="49">
        <f>SUM(P171:P174)</f>
        <v>433.7425999999999</v>
      </c>
      <c r="Q175" s="49">
        <f>SUM(Q171:Q174)</f>
        <v>2572.8547999999996</v>
      </c>
    </row>
    <row r="176" spans="1:17" s="30" customFormat="1" ht="12.75">
      <c r="A176" s="27"/>
      <c r="B176" s="27"/>
      <c r="C176" s="32"/>
      <c r="D176" s="27"/>
      <c r="E176" s="108"/>
      <c r="F176" s="108"/>
      <c r="G176" s="108"/>
      <c r="H176" s="108"/>
      <c r="I176" s="108"/>
      <c r="J176" s="108"/>
      <c r="K176" s="31"/>
      <c r="L176" s="20"/>
      <c r="M176" s="17"/>
      <c r="N176" s="18"/>
      <c r="O176" s="49"/>
      <c r="P176" s="49"/>
      <c r="Q176" s="49"/>
    </row>
    <row r="177" spans="1:17" s="30" customFormat="1" ht="12.75">
      <c r="A177" s="57" t="s">
        <v>1640</v>
      </c>
      <c r="B177" s="27"/>
      <c r="C177" s="27"/>
      <c r="D177" s="27"/>
      <c r="E177" s="140" t="s">
        <v>1642</v>
      </c>
      <c r="F177" s="140"/>
      <c r="G177" s="140"/>
      <c r="H177" s="140"/>
      <c r="I177" s="140"/>
      <c r="J177" s="140"/>
      <c r="K177" s="31"/>
      <c r="L177" s="20"/>
      <c r="M177" s="17"/>
      <c r="N177" s="18"/>
      <c r="O177" s="49"/>
      <c r="P177" s="49"/>
      <c r="Q177" s="49"/>
    </row>
    <row r="178" spans="1:17" s="30" customFormat="1" ht="43.8" customHeight="1">
      <c r="A178" s="83" t="s">
        <v>1641</v>
      </c>
      <c r="B178" s="27">
        <v>101955</v>
      </c>
      <c r="C178" s="32" t="s">
        <v>42</v>
      </c>
      <c r="D178" s="27"/>
      <c r="E178" s="134" t="s">
        <v>1340</v>
      </c>
      <c r="F178" s="135"/>
      <c r="G178" s="135"/>
      <c r="H178" s="135"/>
      <c r="I178" s="135"/>
      <c r="J178" s="135"/>
      <c r="K178" s="13">
        <v>7</v>
      </c>
      <c r="L178" s="20" t="s">
        <v>1</v>
      </c>
      <c r="M178" s="15">
        <v>64.33</v>
      </c>
      <c r="N178" s="15">
        <v>17.56</v>
      </c>
      <c r="O178" s="28">
        <f aca="true" t="shared" si="17" ref="O178:O183">SUM(K178*M178)</f>
        <v>450.31</v>
      </c>
      <c r="P178" s="29">
        <f aca="true" t="shared" si="18" ref="P178:P183">SUM(K178*N178)</f>
        <v>122.91999999999999</v>
      </c>
      <c r="Q178" s="29">
        <f>SUM(O178:P178)</f>
        <v>573.23</v>
      </c>
    </row>
    <row r="179" spans="1:17" s="30" customFormat="1" ht="28.2" customHeight="1">
      <c r="A179" s="83" t="s">
        <v>1644</v>
      </c>
      <c r="B179" s="27">
        <v>97089</v>
      </c>
      <c r="C179" s="32" t="s">
        <v>42</v>
      </c>
      <c r="D179" s="27"/>
      <c r="E179" s="134" t="s">
        <v>1643</v>
      </c>
      <c r="F179" s="134"/>
      <c r="G179" s="134"/>
      <c r="H179" s="134"/>
      <c r="I179" s="134"/>
      <c r="J179" s="134"/>
      <c r="K179" s="90">
        <v>13.7</v>
      </c>
      <c r="L179" s="20" t="s">
        <v>10</v>
      </c>
      <c r="M179" s="13">
        <v>24.74</v>
      </c>
      <c r="N179" s="13">
        <v>1.15</v>
      </c>
      <c r="O179" s="28">
        <f t="shared" si="17"/>
        <v>338.938</v>
      </c>
      <c r="P179" s="29">
        <f t="shared" si="18"/>
        <v>15.754999999999997</v>
      </c>
      <c r="Q179" s="29">
        <f>SUM(O179:P179)+0.01</f>
        <v>354.703</v>
      </c>
    </row>
    <row r="180" spans="1:17" s="30" customFormat="1" ht="31.8" customHeight="1">
      <c r="A180" s="83" t="s">
        <v>1645</v>
      </c>
      <c r="B180" s="27">
        <v>92267</v>
      </c>
      <c r="C180" s="32" t="s">
        <v>42</v>
      </c>
      <c r="D180" s="27"/>
      <c r="E180" s="134" t="s">
        <v>1315</v>
      </c>
      <c r="F180" s="134"/>
      <c r="G180" s="134"/>
      <c r="H180" s="134"/>
      <c r="I180" s="134"/>
      <c r="J180" s="134"/>
      <c r="K180" s="31">
        <v>3.86</v>
      </c>
      <c r="L180" s="82" t="s">
        <v>1577</v>
      </c>
      <c r="M180" s="13">
        <v>111.95</v>
      </c>
      <c r="N180" s="13">
        <v>0.96</v>
      </c>
      <c r="O180" s="28">
        <f t="shared" si="17"/>
        <v>432.127</v>
      </c>
      <c r="P180" s="29">
        <f t="shared" si="18"/>
        <v>3.7055999999999996</v>
      </c>
      <c r="Q180" s="29">
        <f>SUM(O180:P180)+0.01</f>
        <v>435.8426</v>
      </c>
    </row>
    <row r="181" spans="1:17" s="30" customFormat="1" ht="28.2" customHeight="1">
      <c r="A181" s="83" t="s">
        <v>1646</v>
      </c>
      <c r="B181" s="27">
        <v>92768</v>
      </c>
      <c r="C181" s="32" t="s">
        <v>42</v>
      </c>
      <c r="D181" s="27"/>
      <c r="E181" s="134" t="s">
        <v>1302</v>
      </c>
      <c r="F181" s="134"/>
      <c r="G181" s="134"/>
      <c r="H181" s="134"/>
      <c r="I181" s="134"/>
      <c r="J181" s="134"/>
      <c r="K181" s="90">
        <v>8.4</v>
      </c>
      <c r="L181" s="20" t="s">
        <v>10</v>
      </c>
      <c r="M181" s="13">
        <v>14.2</v>
      </c>
      <c r="N181" s="13">
        <v>3.96</v>
      </c>
      <c r="O181" s="28">
        <f t="shared" si="17"/>
        <v>119.28</v>
      </c>
      <c r="P181" s="29">
        <f t="shared" si="18"/>
        <v>33.264</v>
      </c>
      <c r="Q181" s="29">
        <f>SUM(O181:P181)</f>
        <v>152.544</v>
      </c>
    </row>
    <row r="182" spans="1:17" s="30" customFormat="1" ht="29.4" customHeight="1">
      <c r="A182" s="83" t="s">
        <v>1647</v>
      </c>
      <c r="B182" s="27">
        <v>92770</v>
      </c>
      <c r="C182" s="32" t="s">
        <v>42</v>
      </c>
      <c r="D182" s="27"/>
      <c r="E182" s="134" t="s">
        <v>1327</v>
      </c>
      <c r="F182" s="134"/>
      <c r="G182" s="134"/>
      <c r="H182" s="134"/>
      <c r="I182" s="134"/>
      <c r="J182" s="134"/>
      <c r="K182" s="90">
        <v>17</v>
      </c>
      <c r="L182" s="20" t="s">
        <v>10</v>
      </c>
      <c r="M182" s="13">
        <v>15.75</v>
      </c>
      <c r="N182" s="13">
        <v>1.56</v>
      </c>
      <c r="O182" s="28">
        <f t="shared" si="17"/>
        <v>267.75</v>
      </c>
      <c r="P182" s="29">
        <f t="shared" si="18"/>
        <v>26.52</v>
      </c>
      <c r="Q182" s="29">
        <f>SUM(O182:P182)</f>
        <v>294.27</v>
      </c>
    </row>
    <row r="183" spans="1:17" s="30" customFormat="1" ht="31.8" customHeight="1">
      <c r="A183" s="83" t="s">
        <v>1648</v>
      </c>
      <c r="B183" s="83" t="s">
        <v>1081</v>
      </c>
      <c r="C183" s="32" t="s">
        <v>42</v>
      </c>
      <c r="D183" s="27"/>
      <c r="E183" s="134" t="s">
        <v>1283</v>
      </c>
      <c r="F183" s="135"/>
      <c r="G183" s="135"/>
      <c r="H183" s="135"/>
      <c r="I183" s="135"/>
      <c r="J183" s="135"/>
      <c r="K183" s="13">
        <v>0.83</v>
      </c>
      <c r="L183" s="20" t="s">
        <v>4</v>
      </c>
      <c r="M183" s="14">
        <v>655.83</v>
      </c>
      <c r="N183" s="15">
        <v>76.93</v>
      </c>
      <c r="O183" s="28">
        <f t="shared" si="17"/>
        <v>544.3389</v>
      </c>
      <c r="P183" s="29">
        <f t="shared" si="18"/>
        <v>63.8519</v>
      </c>
      <c r="Q183" s="29">
        <f>SUM(O183:P183)</f>
        <v>608.1908</v>
      </c>
    </row>
    <row r="184" spans="1:17" s="30" customFormat="1" ht="12.75">
      <c r="A184" s="27"/>
      <c r="B184" s="27"/>
      <c r="C184" s="27"/>
      <c r="D184" s="27"/>
      <c r="E184" s="140" t="s">
        <v>1650</v>
      </c>
      <c r="F184" s="140"/>
      <c r="G184" s="140"/>
      <c r="H184" s="140"/>
      <c r="I184" s="140"/>
      <c r="J184" s="140"/>
      <c r="K184" s="31"/>
      <c r="L184" s="20"/>
      <c r="M184" s="17"/>
      <c r="N184" s="18"/>
      <c r="O184" s="49">
        <f>SUM(O178:O183)+0.01</f>
        <v>2152.7539</v>
      </c>
      <c r="P184" s="49">
        <f>SUM(P178:P183)</f>
        <v>266.0165</v>
      </c>
      <c r="Q184" s="49">
        <f>SUM(Q178:Q183)-0.01</f>
        <v>2418.7704</v>
      </c>
    </row>
    <row r="185" spans="1:17" s="30" customFormat="1" ht="12.75">
      <c r="A185" s="27"/>
      <c r="B185" s="27"/>
      <c r="C185" s="27"/>
      <c r="D185" s="27"/>
      <c r="E185" s="108"/>
      <c r="F185" s="108"/>
      <c r="G185" s="108"/>
      <c r="H185" s="108"/>
      <c r="I185" s="108"/>
      <c r="J185" s="108"/>
      <c r="K185" s="31"/>
      <c r="L185" s="20"/>
      <c r="M185" s="17"/>
      <c r="N185" s="18"/>
      <c r="O185" s="49"/>
      <c r="P185" s="49"/>
      <c r="Q185" s="49"/>
    </row>
    <row r="186" spans="1:17" s="30" customFormat="1" ht="12.75">
      <c r="A186" s="27"/>
      <c r="B186" s="27"/>
      <c r="C186" s="27"/>
      <c r="D186" s="27"/>
      <c r="E186" s="140" t="s">
        <v>1649</v>
      </c>
      <c r="F186" s="140"/>
      <c r="G186" s="140"/>
      <c r="H186" s="140"/>
      <c r="I186" s="140"/>
      <c r="J186" s="140"/>
      <c r="K186" s="31"/>
      <c r="L186" s="20"/>
      <c r="M186" s="17"/>
      <c r="N186" s="18"/>
      <c r="O186" s="49">
        <f>SUM(O168+O175+O184)</f>
        <v>6206.084500000001</v>
      </c>
      <c r="P186" s="49">
        <f>SUM(P168+P175+P184)</f>
        <v>1501.6806</v>
      </c>
      <c r="Q186" s="49">
        <f>SUM(Q168+Q175+Q184)-0.01</f>
        <v>7707.7550999999985</v>
      </c>
    </row>
    <row r="187" spans="1:17" s="30" customFormat="1" ht="12.75">
      <c r="A187" s="27"/>
      <c r="B187" s="27"/>
      <c r="C187" s="27"/>
      <c r="D187" s="27"/>
      <c r="E187" s="108"/>
      <c r="F187" s="108"/>
      <c r="G187" s="108"/>
      <c r="H187" s="108"/>
      <c r="I187" s="108"/>
      <c r="J187" s="108"/>
      <c r="K187" s="31"/>
      <c r="L187" s="20"/>
      <c r="M187" s="17"/>
      <c r="N187" s="18"/>
      <c r="O187" s="49"/>
      <c r="P187" s="49"/>
      <c r="Q187" s="49"/>
    </row>
    <row r="188" spans="1:17" s="30" customFormat="1" ht="12.75">
      <c r="A188" s="27"/>
      <c r="B188" s="27"/>
      <c r="C188" s="27"/>
      <c r="D188" s="27"/>
      <c r="E188" s="140" t="s">
        <v>212</v>
      </c>
      <c r="F188" s="140"/>
      <c r="G188" s="140"/>
      <c r="H188" s="140"/>
      <c r="I188" s="140"/>
      <c r="J188" s="140"/>
      <c r="K188" s="31"/>
      <c r="L188" s="20"/>
      <c r="M188" s="17"/>
      <c r="N188" s="18"/>
      <c r="O188" s="49">
        <f>SUM(O108+O129+O136+O152+O157+O186)</f>
        <v>568792.9169</v>
      </c>
      <c r="P188" s="49">
        <f>SUM(P108+P129+P136+P152+P157+P186)-0.02</f>
        <v>75666.9565</v>
      </c>
      <c r="Q188" s="49">
        <f>SUM(Q108+Q129+Q136+Q152+Q157+Q186)+0.01</f>
        <v>644459.8833999999</v>
      </c>
    </row>
    <row r="189" spans="5:16" ht="12.75">
      <c r="E189" s="11"/>
      <c r="F189" s="11"/>
      <c r="G189" s="11"/>
      <c r="H189" s="11"/>
      <c r="I189" s="11"/>
      <c r="J189" s="11"/>
      <c r="K189" s="11"/>
      <c r="L189" s="20"/>
      <c r="M189" s="17"/>
      <c r="N189" s="18"/>
      <c r="O189" s="17"/>
      <c r="P189" s="11"/>
    </row>
    <row r="190" spans="1:16" ht="12.75">
      <c r="A190" s="57" t="s">
        <v>214</v>
      </c>
      <c r="E190" s="140" t="s">
        <v>216</v>
      </c>
      <c r="F190" s="140"/>
      <c r="G190" s="140"/>
      <c r="H190" s="140"/>
      <c r="I190" s="140"/>
      <c r="J190" s="140"/>
      <c r="K190" s="11"/>
      <c r="L190" s="31"/>
      <c r="M190" s="11"/>
      <c r="N190" s="11"/>
      <c r="O190" s="11"/>
      <c r="P190" s="11"/>
    </row>
    <row r="191" spans="1:16" ht="12.75">
      <c r="A191" s="57" t="s">
        <v>215</v>
      </c>
      <c r="C191" s="32" t="s">
        <v>42</v>
      </c>
      <c r="E191" s="140" t="s">
        <v>217</v>
      </c>
      <c r="F191" s="140"/>
      <c r="G191" s="140"/>
      <c r="H191" s="140"/>
      <c r="I191" s="140"/>
      <c r="J191" s="140"/>
      <c r="K191" s="11"/>
      <c r="L191" s="31"/>
      <c r="M191" s="11"/>
      <c r="N191" s="11"/>
      <c r="O191" s="11"/>
      <c r="P191" s="11"/>
    </row>
    <row r="192" spans="1:17" s="30" customFormat="1" ht="54.6" customHeight="1">
      <c r="A192" s="32" t="s">
        <v>218</v>
      </c>
      <c r="B192" s="27">
        <v>5719</v>
      </c>
      <c r="C192" s="32" t="s">
        <v>42</v>
      </c>
      <c r="D192" s="27"/>
      <c r="E192" s="134" t="s">
        <v>1565</v>
      </c>
      <c r="F192" s="135"/>
      <c r="G192" s="135"/>
      <c r="H192" s="135"/>
      <c r="I192" s="135"/>
      <c r="J192" s="135"/>
      <c r="K192" s="15">
        <v>30</v>
      </c>
      <c r="L192" s="20" t="s">
        <v>4</v>
      </c>
      <c r="M192" s="15">
        <v>87.99</v>
      </c>
      <c r="N192" s="15">
        <v>60.95</v>
      </c>
      <c r="O192" s="28">
        <f aca="true" t="shared" si="19" ref="O192:O200">SUM(K192*M192)</f>
        <v>2639.7</v>
      </c>
      <c r="P192" s="29">
        <f aca="true" t="shared" si="20" ref="P192:P200">SUM(K192*N192)</f>
        <v>1828.5</v>
      </c>
      <c r="Q192" s="29">
        <f aca="true" t="shared" si="21" ref="Q192:Q200">SUM(O192:P192)</f>
        <v>4468.2</v>
      </c>
    </row>
    <row r="193" spans="1:17" s="30" customFormat="1" ht="45.6" customHeight="1">
      <c r="A193" s="32" t="s">
        <v>230</v>
      </c>
      <c r="B193" s="27">
        <v>97083</v>
      </c>
      <c r="C193" s="32" t="s">
        <v>42</v>
      </c>
      <c r="D193" s="27"/>
      <c r="E193" s="135" t="s">
        <v>220</v>
      </c>
      <c r="F193" s="135"/>
      <c r="G193" s="135"/>
      <c r="H193" s="135"/>
      <c r="I193" s="135"/>
      <c r="J193" s="135"/>
      <c r="K193" s="13">
        <v>135</v>
      </c>
      <c r="L193" s="20" t="s">
        <v>1</v>
      </c>
      <c r="M193" s="13">
        <v>0.55</v>
      </c>
      <c r="N193" s="13">
        <v>2.91</v>
      </c>
      <c r="O193" s="28">
        <f t="shared" si="19"/>
        <v>74.25</v>
      </c>
      <c r="P193" s="29">
        <f t="shared" si="20"/>
        <v>392.85</v>
      </c>
      <c r="Q193" s="29">
        <f t="shared" si="21"/>
        <v>467.1</v>
      </c>
    </row>
    <row r="194" spans="1:17" s="30" customFormat="1" ht="43.2" customHeight="1">
      <c r="A194" s="32" t="s">
        <v>231</v>
      </c>
      <c r="B194" s="27">
        <v>96624</v>
      </c>
      <c r="C194" s="32" t="s">
        <v>42</v>
      </c>
      <c r="D194" s="27"/>
      <c r="E194" s="135" t="s">
        <v>221</v>
      </c>
      <c r="F194" s="135"/>
      <c r="G194" s="135"/>
      <c r="H194" s="135"/>
      <c r="I194" s="135"/>
      <c r="J194" s="135"/>
      <c r="K194" s="13">
        <v>14</v>
      </c>
      <c r="L194" s="20" t="s">
        <v>4</v>
      </c>
      <c r="M194" s="15">
        <v>91.4</v>
      </c>
      <c r="N194" s="15">
        <v>32.5</v>
      </c>
      <c r="O194" s="28">
        <f t="shared" si="19"/>
        <v>1279.6000000000001</v>
      </c>
      <c r="P194" s="29">
        <f t="shared" si="20"/>
        <v>455</v>
      </c>
      <c r="Q194" s="29">
        <f t="shared" si="21"/>
        <v>1734.6000000000001</v>
      </c>
    </row>
    <row r="195" spans="1:17" s="30" customFormat="1" ht="57" customHeight="1">
      <c r="A195" s="32" t="s">
        <v>232</v>
      </c>
      <c r="B195" s="27">
        <v>94439</v>
      </c>
      <c r="C195" s="32" t="s">
        <v>42</v>
      </c>
      <c r="D195" s="27"/>
      <c r="E195" s="134" t="s">
        <v>1723</v>
      </c>
      <c r="F195" s="135"/>
      <c r="G195" s="135"/>
      <c r="H195" s="135"/>
      <c r="I195" s="135"/>
      <c r="J195" s="135"/>
      <c r="K195" s="14">
        <v>131</v>
      </c>
      <c r="L195" s="20" t="s">
        <v>1</v>
      </c>
      <c r="M195" s="13">
        <v>37.94</v>
      </c>
      <c r="N195" s="15">
        <v>19.33</v>
      </c>
      <c r="O195" s="28">
        <f>SUM(K195*M195)</f>
        <v>4970.139999999999</v>
      </c>
      <c r="P195" s="29">
        <f>SUM(K195*N195)</f>
        <v>2532.2299999999996</v>
      </c>
      <c r="Q195" s="29">
        <f>SUM(O195:P195)</f>
        <v>7502.369999999999</v>
      </c>
    </row>
    <row r="196" spans="1:17" s="30" customFormat="1" ht="44.4" customHeight="1">
      <c r="A196" s="32" t="s">
        <v>233</v>
      </c>
      <c r="B196" s="27">
        <v>87262</v>
      </c>
      <c r="C196" s="32" t="s">
        <v>42</v>
      </c>
      <c r="D196" s="27"/>
      <c r="E196" s="135" t="s">
        <v>222</v>
      </c>
      <c r="F196" s="135"/>
      <c r="G196" s="135"/>
      <c r="H196" s="135"/>
      <c r="I196" s="135"/>
      <c r="J196" s="135"/>
      <c r="K196" s="14">
        <v>352.38</v>
      </c>
      <c r="L196" s="20" t="s">
        <v>1</v>
      </c>
      <c r="M196" s="14">
        <v>160.13</v>
      </c>
      <c r="N196" s="15">
        <v>22.78</v>
      </c>
      <c r="O196" s="28">
        <f t="shared" si="19"/>
        <v>56426.6094</v>
      </c>
      <c r="P196" s="29">
        <f t="shared" si="20"/>
        <v>8027.2164</v>
      </c>
      <c r="Q196" s="29">
        <f t="shared" si="21"/>
        <v>64453.8258</v>
      </c>
    </row>
    <row r="197" spans="1:17" s="30" customFormat="1" ht="29.4" customHeight="1">
      <c r="A197" s="32" t="s">
        <v>234</v>
      </c>
      <c r="B197" s="27">
        <v>98679</v>
      </c>
      <c r="C197" s="32" t="s">
        <v>42</v>
      </c>
      <c r="D197" s="27"/>
      <c r="E197" s="135" t="s">
        <v>223</v>
      </c>
      <c r="F197" s="135"/>
      <c r="G197" s="135"/>
      <c r="H197" s="135"/>
      <c r="I197" s="135"/>
      <c r="J197" s="135"/>
      <c r="K197" s="14">
        <v>1317.21</v>
      </c>
      <c r="L197" s="20" t="s">
        <v>1</v>
      </c>
      <c r="M197" s="15">
        <v>26.61</v>
      </c>
      <c r="N197" s="15">
        <v>15.6</v>
      </c>
      <c r="O197" s="28">
        <f t="shared" si="19"/>
        <v>35050.9581</v>
      </c>
      <c r="P197" s="29">
        <f t="shared" si="20"/>
        <v>20548.476</v>
      </c>
      <c r="Q197" s="29">
        <f>SUM(O197:P197)+0.01</f>
        <v>55599.4441</v>
      </c>
    </row>
    <row r="198" spans="1:17" s="30" customFormat="1" ht="12.75">
      <c r="A198" s="32" t="s">
        <v>235</v>
      </c>
      <c r="B198" s="27" t="s">
        <v>225</v>
      </c>
      <c r="C198" s="33" t="s">
        <v>43</v>
      </c>
      <c r="D198" s="27"/>
      <c r="E198" s="52" t="s">
        <v>224</v>
      </c>
      <c r="F198" s="31"/>
      <c r="G198" s="31"/>
      <c r="H198" s="31"/>
      <c r="I198" s="31"/>
      <c r="J198" s="31"/>
      <c r="K198" s="14">
        <v>964.83</v>
      </c>
      <c r="L198" s="20" t="s">
        <v>1</v>
      </c>
      <c r="M198" s="14">
        <v>198.3</v>
      </c>
      <c r="N198" s="15">
        <v>47.84</v>
      </c>
      <c r="O198" s="28">
        <f t="shared" si="19"/>
        <v>191325.78900000002</v>
      </c>
      <c r="P198" s="29">
        <f t="shared" si="20"/>
        <v>46157.46720000001</v>
      </c>
      <c r="Q198" s="29">
        <f t="shared" si="21"/>
        <v>237483.25620000003</v>
      </c>
    </row>
    <row r="199" spans="1:17" s="30" customFormat="1" ht="12.75">
      <c r="A199" s="32" t="s">
        <v>236</v>
      </c>
      <c r="B199" s="27" t="s">
        <v>227</v>
      </c>
      <c r="C199" s="33" t="s">
        <v>43</v>
      </c>
      <c r="D199" s="27"/>
      <c r="E199" s="52" t="s">
        <v>226</v>
      </c>
      <c r="F199" s="31"/>
      <c r="G199" s="31"/>
      <c r="H199" s="31"/>
      <c r="I199" s="31"/>
      <c r="J199" s="31"/>
      <c r="K199" s="13">
        <v>8</v>
      </c>
      <c r="L199" s="20" t="s">
        <v>1</v>
      </c>
      <c r="M199" s="110">
        <v>262.8</v>
      </c>
      <c r="N199" s="110">
        <v>139.46</v>
      </c>
      <c r="O199" s="28">
        <f t="shared" si="19"/>
        <v>2102.4</v>
      </c>
      <c r="P199" s="29">
        <f t="shared" si="20"/>
        <v>1115.68</v>
      </c>
      <c r="Q199" s="29">
        <f t="shared" si="21"/>
        <v>3218.08</v>
      </c>
    </row>
    <row r="200" spans="1:17" s="30" customFormat="1" ht="33" customHeight="1">
      <c r="A200" s="83" t="s">
        <v>1722</v>
      </c>
      <c r="B200" s="27">
        <v>101094</v>
      </c>
      <c r="C200" s="32" t="s">
        <v>42</v>
      </c>
      <c r="D200" s="27"/>
      <c r="E200" s="135" t="s">
        <v>228</v>
      </c>
      <c r="F200" s="135"/>
      <c r="G200" s="135"/>
      <c r="H200" s="135"/>
      <c r="I200" s="135"/>
      <c r="J200" s="135"/>
      <c r="K200" s="15">
        <v>24</v>
      </c>
      <c r="L200" s="20" t="s">
        <v>6</v>
      </c>
      <c r="M200" s="14">
        <v>181.8</v>
      </c>
      <c r="N200" s="15">
        <v>15.26</v>
      </c>
      <c r="O200" s="28">
        <f t="shared" si="19"/>
        <v>4363.200000000001</v>
      </c>
      <c r="P200" s="29">
        <f t="shared" si="20"/>
        <v>366.24</v>
      </c>
      <c r="Q200" s="29">
        <f t="shared" si="21"/>
        <v>4729.4400000000005</v>
      </c>
    </row>
    <row r="201" spans="1:17" s="30" customFormat="1" ht="12.75">
      <c r="A201" s="27"/>
      <c r="B201" s="27"/>
      <c r="C201" s="27"/>
      <c r="D201" s="27"/>
      <c r="E201" s="140" t="s">
        <v>229</v>
      </c>
      <c r="F201" s="140"/>
      <c r="G201" s="140"/>
      <c r="H201" s="140"/>
      <c r="I201" s="140"/>
      <c r="J201" s="140"/>
      <c r="K201" s="31"/>
      <c r="L201" s="20" t="s">
        <v>0</v>
      </c>
      <c r="O201" s="49">
        <f>SUM(O192:O200)</f>
        <v>298232.6465000001</v>
      </c>
      <c r="P201" s="49">
        <f>SUM(P192:P200)+0.01</f>
        <v>81423.6696</v>
      </c>
      <c r="Q201" s="49">
        <f>SUM(Q192:Q200)</f>
        <v>379656.31610000005</v>
      </c>
    </row>
    <row r="202" spans="5:16" ht="12.75">
      <c r="E202" s="11"/>
      <c r="F202" s="11"/>
      <c r="G202" s="11"/>
      <c r="H202" s="11"/>
      <c r="I202" s="11"/>
      <c r="J202" s="11"/>
      <c r="K202" s="11"/>
      <c r="L202" s="20"/>
      <c r="M202" s="17"/>
      <c r="N202" s="18"/>
      <c r="O202" s="17"/>
      <c r="P202" s="11"/>
    </row>
    <row r="203" spans="1:16" ht="12.75">
      <c r="A203" s="57" t="s">
        <v>238</v>
      </c>
      <c r="E203" s="140" t="s">
        <v>239</v>
      </c>
      <c r="F203" s="140"/>
      <c r="G203" s="140"/>
      <c r="H203" s="140"/>
      <c r="I203" s="140"/>
      <c r="J203" s="140"/>
      <c r="K203" s="11"/>
      <c r="L203" s="31"/>
      <c r="M203" s="11"/>
      <c r="N203" s="11"/>
      <c r="O203" s="11"/>
      <c r="P203" s="11"/>
    </row>
    <row r="204" spans="1:17" s="30" customFormat="1" ht="55.05" customHeight="1">
      <c r="A204" s="32" t="s">
        <v>240</v>
      </c>
      <c r="B204" s="27">
        <v>87493</v>
      </c>
      <c r="C204" s="32" t="s">
        <v>42</v>
      </c>
      <c r="D204" s="27"/>
      <c r="E204" s="134" t="s">
        <v>1727</v>
      </c>
      <c r="F204" s="135"/>
      <c r="G204" s="135"/>
      <c r="H204" s="135"/>
      <c r="I204" s="135"/>
      <c r="J204" s="135"/>
      <c r="K204" s="15">
        <v>264.35</v>
      </c>
      <c r="L204" s="20" t="s">
        <v>1</v>
      </c>
      <c r="M204" s="15">
        <v>70.29</v>
      </c>
      <c r="N204" s="15">
        <v>36.09</v>
      </c>
      <c r="O204" s="28">
        <f>SUM(K204*M204)</f>
        <v>18581.161500000002</v>
      </c>
      <c r="P204" s="29">
        <f>SUM(K204*N204)</f>
        <v>9540.391500000002</v>
      </c>
      <c r="Q204" s="29">
        <f>SUM(O204:P204)</f>
        <v>28121.553000000004</v>
      </c>
    </row>
    <row r="205" spans="1:17" s="30" customFormat="1" ht="55.05" customHeight="1">
      <c r="A205" s="32" t="s">
        <v>241</v>
      </c>
      <c r="B205" s="27">
        <v>87492</v>
      </c>
      <c r="C205" s="32" t="s">
        <v>42</v>
      </c>
      <c r="D205" s="27"/>
      <c r="E205" s="134" t="s">
        <v>1728</v>
      </c>
      <c r="F205" s="135"/>
      <c r="G205" s="135"/>
      <c r="H205" s="135"/>
      <c r="I205" s="135"/>
      <c r="J205" s="135"/>
      <c r="K205" s="15">
        <v>25.05</v>
      </c>
      <c r="L205" s="82" t="s">
        <v>1</v>
      </c>
      <c r="M205" s="15">
        <v>56.21</v>
      </c>
      <c r="N205" s="15">
        <v>32.74</v>
      </c>
      <c r="O205" s="28">
        <f>SUM(K205*M205)</f>
        <v>1408.0605</v>
      </c>
      <c r="P205" s="29">
        <f>SUM(K205*N205)</f>
        <v>820.1370000000001</v>
      </c>
      <c r="Q205" s="29">
        <f>SUM(O205:P205)</f>
        <v>2228.1975</v>
      </c>
    </row>
    <row r="206" spans="1:17" s="30" customFormat="1" ht="55.05" customHeight="1">
      <c r="A206" s="83" t="s">
        <v>1724</v>
      </c>
      <c r="B206" s="27">
        <v>87490</v>
      </c>
      <c r="C206" s="32" t="s">
        <v>42</v>
      </c>
      <c r="D206" s="27"/>
      <c r="E206" s="134" t="s">
        <v>1729</v>
      </c>
      <c r="F206" s="135"/>
      <c r="G206" s="135"/>
      <c r="H206" s="135"/>
      <c r="I206" s="135"/>
      <c r="J206" s="135"/>
      <c r="K206" s="15">
        <v>30.18</v>
      </c>
      <c r="L206" s="82" t="s">
        <v>1</v>
      </c>
      <c r="M206" s="15">
        <v>43.94</v>
      </c>
      <c r="N206" s="15">
        <v>22.96</v>
      </c>
      <c r="O206" s="28">
        <f>SUM(K206*M206)</f>
        <v>1326.1091999999999</v>
      </c>
      <c r="P206" s="29">
        <f>SUM(K206*N206)</f>
        <v>692.9328</v>
      </c>
      <c r="Q206" s="29">
        <f>SUM(O206:P206)</f>
        <v>2019.042</v>
      </c>
    </row>
    <row r="207" spans="1:17" s="30" customFormat="1" ht="43.2" customHeight="1">
      <c r="A207" s="83" t="s">
        <v>1725</v>
      </c>
      <c r="B207" s="27">
        <v>96359</v>
      </c>
      <c r="C207" s="32" t="s">
        <v>42</v>
      </c>
      <c r="D207" s="27"/>
      <c r="E207" s="135" t="s">
        <v>237</v>
      </c>
      <c r="F207" s="135"/>
      <c r="G207" s="135"/>
      <c r="H207" s="135"/>
      <c r="I207" s="135"/>
      <c r="J207" s="135"/>
      <c r="K207" s="16">
        <v>1051.62</v>
      </c>
      <c r="L207" s="20" t="s">
        <v>1</v>
      </c>
      <c r="M207" s="14">
        <v>151.28</v>
      </c>
      <c r="N207" s="13">
        <v>5.61</v>
      </c>
      <c r="O207" s="28">
        <f>SUM(K207*M207)</f>
        <v>159089.07359999997</v>
      </c>
      <c r="P207" s="29">
        <f>SUM(K207*N207)</f>
        <v>5899.5882</v>
      </c>
      <c r="Q207" s="29">
        <f>SUM(O207:P207)</f>
        <v>164988.66179999997</v>
      </c>
    </row>
    <row r="208" spans="1:17" s="30" customFormat="1" ht="43.2" customHeight="1">
      <c r="A208" s="83" t="s">
        <v>1726</v>
      </c>
      <c r="B208" s="27">
        <v>96360</v>
      </c>
      <c r="C208" s="32" t="s">
        <v>42</v>
      </c>
      <c r="D208" s="27"/>
      <c r="E208" s="134" t="s">
        <v>1730</v>
      </c>
      <c r="F208" s="135"/>
      <c r="G208" s="135"/>
      <c r="H208" s="135"/>
      <c r="I208" s="135"/>
      <c r="J208" s="135"/>
      <c r="K208" s="16">
        <v>81.75</v>
      </c>
      <c r="L208" s="20" t="s">
        <v>1</v>
      </c>
      <c r="M208" s="14">
        <v>225.76</v>
      </c>
      <c r="N208" s="13">
        <v>7.45</v>
      </c>
      <c r="O208" s="28">
        <f>SUM(K208*M208)</f>
        <v>18455.88</v>
      </c>
      <c r="P208" s="29">
        <f>SUM(K208*N208)</f>
        <v>609.0375</v>
      </c>
      <c r="Q208" s="29">
        <f>SUM(O208:P208)</f>
        <v>19064.9175</v>
      </c>
    </row>
    <row r="209" spans="1:17" s="30" customFormat="1" ht="12.75">
      <c r="A209" s="27"/>
      <c r="B209" s="27"/>
      <c r="C209" s="27"/>
      <c r="D209" s="27"/>
      <c r="E209" s="140" t="s">
        <v>242</v>
      </c>
      <c r="F209" s="140"/>
      <c r="G209" s="140"/>
      <c r="H209" s="140"/>
      <c r="I209" s="140"/>
      <c r="J209" s="140"/>
      <c r="K209" s="31"/>
      <c r="L209" s="20" t="s">
        <v>0</v>
      </c>
      <c r="O209" s="49">
        <f>SUM(O204:O208)</f>
        <v>198860.28479999996</v>
      </c>
      <c r="P209" s="49">
        <f>SUM(P204:P208)</f>
        <v>17562.087</v>
      </c>
      <c r="Q209" s="49">
        <f>SUM(Q204:Q208)</f>
        <v>216422.3718</v>
      </c>
    </row>
    <row r="210" spans="5:17" ht="12.75">
      <c r="E210" s="11"/>
      <c r="F210" s="11"/>
      <c r="G210" s="11"/>
      <c r="H210" s="11"/>
      <c r="I210" s="11"/>
      <c r="J210" s="11"/>
      <c r="K210" s="11"/>
      <c r="L210" s="20"/>
      <c r="M210" s="17"/>
      <c r="N210" s="35"/>
      <c r="O210" s="17"/>
      <c r="P210" s="59"/>
      <c r="Q210" s="59"/>
    </row>
    <row r="211" spans="1:16" ht="12.75">
      <c r="A211" s="57" t="s">
        <v>243</v>
      </c>
      <c r="E211" s="140" t="s">
        <v>246</v>
      </c>
      <c r="F211" s="140"/>
      <c r="G211" s="140"/>
      <c r="H211" s="140"/>
      <c r="I211" s="140"/>
      <c r="J211" s="140"/>
      <c r="K211" s="11"/>
      <c r="L211" s="31"/>
      <c r="M211" s="11"/>
      <c r="N211" s="11"/>
      <c r="O211" s="11"/>
      <c r="P211" s="11"/>
    </row>
    <row r="212" spans="1:17" s="30" customFormat="1" ht="30.6" customHeight="1">
      <c r="A212" s="32" t="s">
        <v>244</v>
      </c>
      <c r="B212" s="27">
        <v>96114</v>
      </c>
      <c r="C212" s="32" t="s">
        <v>42</v>
      </c>
      <c r="D212" s="27"/>
      <c r="E212" s="135" t="s">
        <v>245</v>
      </c>
      <c r="F212" s="135"/>
      <c r="G212" s="135"/>
      <c r="H212" s="135"/>
      <c r="I212" s="135"/>
      <c r="J212" s="135"/>
      <c r="K212" s="14">
        <v>789.28</v>
      </c>
      <c r="L212" s="20" t="s">
        <v>1</v>
      </c>
      <c r="M212" s="15">
        <v>100.6</v>
      </c>
      <c r="N212" s="13">
        <v>8.76</v>
      </c>
      <c r="O212" s="28">
        <f>SUM(K212*M212)</f>
        <v>79401.568</v>
      </c>
      <c r="P212" s="29">
        <f>SUM(K212*N212)</f>
        <v>6914.092799999999</v>
      </c>
      <c r="Q212" s="29">
        <f>SUM(O212:P212)</f>
        <v>86315.6608</v>
      </c>
    </row>
    <row r="213" spans="5:17" ht="12.75">
      <c r="E213" s="140" t="s">
        <v>921</v>
      </c>
      <c r="F213" s="140"/>
      <c r="G213" s="140"/>
      <c r="H213" s="140"/>
      <c r="I213" s="140"/>
      <c r="J213" s="140"/>
      <c r="K213" s="11"/>
      <c r="L213" s="20" t="s">
        <v>0</v>
      </c>
      <c r="M213" s="18"/>
      <c r="N213" s="35"/>
      <c r="O213" s="24">
        <f>SUM(O212)</f>
        <v>79401.568</v>
      </c>
      <c r="P213" s="24">
        <f>SUM(P212)</f>
        <v>6914.092799999999</v>
      </c>
      <c r="Q213" s="24">
        <f>SUM(Q212)</f>
        <v>86315.6608</v>
      </c>
    </row>
    <row r="214" spans="5:16" ht="12.75">
      <c r="E214" s="53"/>
      <c r="F214" s="53"/>
      <c r="G214" s="53"/>
      <c r="H214" s="53"/>
      <c r="I214" s="53"/>
      <c r="J214" s="53"/>
      <c r="K214" s="11"/>
      <c r="L214" s="20"/>
      <c r="M214" s="18"/>
      <c r="N214" s="35"/>
      <c r="O214" s="18"/>
      <c r="P214" s="11"/>
    </row>
    <row r="215" spans="1:16" ht="12.75">
      <c r="A215" s="57" t="s">
        <v>247</v>
      </c>
      <c r="E215" s="140" t="s">
        <v>248</v>
      </c>
      <c r="F215" s="140"/>
      <c r="G215" s="140"/>
      <c r="H215" s="140"/>
      <c r="I215" s="140"/>
      <c r="J215" s="140"/>
      <c r="K215" s="11"/>
      <c r="L215" s="31"/>
      <c r="M215" s="11"/>
      <c r="N215" s="11"/>
      <c r="O215" s="11"/>
      <c r="P215" s="11"/>
    </row>
    <row r="216" spans="1:16" ht="12.75">
      <c r="A216" s="57" t="s">
        <v>250</v>
      </c>
      <c r="E216" s="140" t="s">
        <v>249</v>
      </c>
      <c r="F216" s="140"/>
      <c r="G216" s="140"/>
      <c r="H216" s="140"/>
      <c r="I216" s="140"/>
      <c r="J216" s="140"/>
      <c r="K216" s="11"/>
      <c r="L216" s="31"/>
      <c r="M216" s="11"/>
      <c r="N216" s="11"/>
      <c r="O216" s="11"/>
      <c r="P216" s="11"/>
    </row>
    <row r="217" spans="1:17" s="30" customFormat="1" ht="44.4" customHeight="1">
      <c r="A217" s="32" t="s">
        <v>251</v>
      </c>
      <c r="B217" s="27">
        <v>87904</v>
      </c>
      <c r="C217" s="32" t="s">
        <v>42</v>
      </c>
      <c r="D217" s="27"/>
      <c r="E217" s="135" t="s">
        <v>252</v>
      </c>
      <c r="F217" s="135"/>
      <c r="G217" s="135"/>
      <c r="H217" s="135"/>
      <c r="I217" s="135"/>
      <c r="J217" s="135"/>
      <c r="K217" s="14">
        <v>264.35</v>
      </c>
      <c r="L217" s="20" t="s">
        <v>1</v>
      </c>
      <c r="M217" s="13">
        <v>2.98</v>
      </c>
      <c r="N217" s="13">
        <v>7.33</v>
      </c>
      <c r="O217" s="28">
        <f>SUM(K217*M217)</f>
        <v>787.763</v>
      </c>
      <c r="P217" s="29">
        <f>SUM(K217*N217)</f>
        <v>1937.6855000000003</v>
      </c>
      <c r="Q217" s="29">
        <f>SUM(O217:P217)</f>
        <v>2725.4485000000004</v>
      </c>
    </row>
    <row r="218" spans="1:17" s="30" customFormat="1" ht="55.05" customHeight="1">
      <c r="A218" s="32" t="s">
        <v>257</v>
      </c>
      <c r="B218" s="27">
        <v>87775</v>
      </c>
      <c r="C218" s="32" t="s">
        <v>42</v>
      </c>
      <c r="D218" s="27"/>
      <c r="E218" s="135" t="s">
        <v>253</v>
      </c>
      <c r="F218" s="135"/>
      <c r="G218" s="135"/>
      <c r="H218" s="135"/>
      <c r="I218" s="135"/>
      <c r="J218" s="135"/>
      <c r="K218" s="14">
        <v>264.35</v>
      </c>
      <c r="L218" s="20" t="s">
        <v>1</v>
      </c>
      <c r="M218" s="15">
        <v>23.39</v>
      </c>
      <c r="N218" s="15">
        <v>38.54</v>
      </c>
      <c r="O218" s="28">
        <f>SUM(K218*M218)</f>
        <v>6183.146500000001</v>
      </c>
      <c r="P218" s="29">
        <f>SUM(K218*N218)</f>
        <v>10188.049</v>
      </c>
      <c r="Q218" s="29">
        <f>SUM(O218:P218)</f>
        <v>16371.195500000002</v>
      </c>
    </row>
    <row r="219" spans="1:17" s="30" customFormat="1" ht="33.6" customHeight="1">
      <c r="A219" s="32" t="s">
        <v>258</v>
      </c>
      <c r="B219" s="27" t="s">
        <v>255</v>
      </c>
      <c r="C219" s="32" t="s">
        <v>42</v>
      </c>
      <c r="D219" s="27"/>
      <c r="E219" s="135" t="s">
        <v>254</v>
      </c>
      <c r="F219" s="135"/>
      <c r="G219" s="135"/>
      <c r="H219" s="135"/>
      <c r="I219" s="135"/>
      <c r="J219" s="135"/>
      <c r="K219" s="14">
        <v>264.35</v>
      </c>
      <c r="L219" s="20" t="s">
        <v>1</v>
      </c>
      <c r="M219" s="13">
        <v>8.44</v>
      </c>
      <c r="N219" s="15">
        <v>22.63</v>
      </c>
      <c r="O219" s="28">
        <f>SUM(K219*M219)</f>
        <v>2231.114</v>
      </c>
      <c r="P219" s="29">
        <f>SUM(K219*N219)</f>
        <v>5982.2405</v>
      </c>
      <c r="Q219" s="29">
        <f>SUM(O219:P219)</f>
        <v>8213.3545</v>
      </c>
    </row>
    <row r="220" spans="1:17" s="30" customFormat="1" ht="12.75">
      <c r="A220" s="27"/>
      <c r="B220" s="27"/>
      <c r="C220" s="27"/>
      <c r="D220" s="27"/>
      <c r="E220" s="140" t="s">
        <v>256</v>
      </c>
      <c r="F220" s="140"/>
      <c r="G220" s="140"/>
      <c r="H220" s="140"/>
      <c r="I220" s="140"/>
      <c r="J220" s="140"/>
      <c r="K220" s="31"/>
      <c r="L220" s="20" t="s">
        <v>0</v>
      </c>
      <c r="O220" s="49">
        <f>SUM(O217:O219)</f>
        <v>9202.023500000001</v>
      </c>
      <c r="P220" s="49">
        <f>SUM(P217:P219)</f>
        <v>18107.975</v>
      </c>
      <c r="Q220" s="49">
        <f>SUM(Q217:Q219)</f>
        <v>27309.9985</v>
      </c>
    </row>
    <row r="221" spans="5:16" ht="12.75">
      <c r="E221" s="11"/>
      <c r="F221" s="11"/>
      <c r="G221" s="11"/>
      <c r="H221" s="11"/>
      <c r="I221" s="11"/>
      <c r="J221" s="11"/>
      <c r="K221" s="11"/>
      <c r="L221" s="20"/>
      <c r="M221" s="35"/>
      <c r="N221" s="35"/>
      <c r="O221" s="18"/>
      <c r="P221" s="11"/>
    </row>
    <row r="222" spans="1:16" ht="12.75">
      <c r="A222" s="57" t="s">
        <v>259</v>
      </c>
      <c r="E222" s="140" t="s">
        <v>261</v>
      </c>
      <c r="F222" s="140"/>
      <c r="G222" s="140"/>
      <c r="H222" s="140"/>
      <c r="I222" s="140"/>
      <c r="J222" s="140"/>
      <c r="K222" s="11"/>
      <c r="L222" s="31"/>
      <c r="M222" s="11"/>
      <c r="N222" s="11"/>
      <c r="O222" s="11"/>
      <c r="P222" s="11"/>
    </row>
    <row r="223" spans="1:17" s="30" customFormat="1" ht="45" customHeight="1">
      <c r="A223" s="32" t="s">
        <v>260</v>
      </c>
      <c r="B223" s="27">
        <v>87878</v>
      </c>
      <c r="C223" s="32" t="s">
        <v>42</v>
      </c>
      <c r="D223" s="27"/>
      <c r="E223" s="135" t="s">
        <v>262</v>
      </c>
      <c r="F223" s="135"/>
      <c r="G223" s="135"/>
      <c r="H223" s="135"/>
      <c r="I223" s="135"/>
      <c r="J223" s="135"/>
      <c r="K223" s="14">
        <v>374.81</v>
      </c>
      <c r="L223" s="20" t="s">
        <v>1</v>
      </c>
      <c r="M223" s="13">
        <v>2.53</v>
      </c>
      <c r="N223" s="13">
        <v>2.81</v>
      </c>
      <c r="O223" s="28">
        <f>SUM(K223*M223)</f>
        <v>948.2692999999999</v>
      </c>
      <c r="P223" s="29">
        <f>SUM(K223*N223)</f>
        <v>1053.2161</v>
      </c>
      <c r="Q223" s="29">
        <f>SUM(O223:P223)</f>
        <v>2001.4854</v>
      </c>
    </row>
    <row r="224" spans="1:17" s="30" customFormat="1" ht="57" customHeight="1">
      <c r="A224" s="32" t="s">
        <v>266</v>
      </c>
      <c r="B224" s="27">
        <v>89173</v>
      </c>
      <c r="C224" s="32" t="s">
        <v>42</v>
      </c>
      <c r="D224" s="27"/>
      <c r="E224" s="135" t="s">
        <v>263</v>
      </c>
      <c r="F224" s="135"/>
      <c r="G224" s="135"/>
      <c r="H224" s="135"/>
      <c r="I224" s="135"/>
      <c r="J224" s="135"/>
      <c r="K224" s="14">
        <v>374.81</v>
      </c>
      <c r="L224" s="20" t="s">
        <v>1</v>
      </c>
      <c r="M224" s="15">
        <v>20.04</v>
      </c>
      <c r="N224" s="15">
        <v>19.35</v>
      </c>
      <c r="O224" s="28">
        <f>SUM(K224*M224)</f>
        <v>7511.1924</v>
      </c>
      <c r="P224" s="29">
        <f>SUM(K224*N224)</f>
        <v>7252.5735</v>
      </c>
      <c r="Q224" s="29">
        <f>SUM(O224:P224)-0.01</f>
        <v>14763.7559</v>
      </c>
    </row>
    <row r="225" spans="1:17" s="30" customFormat="1" ht="31.2" customHeight="1">
      <c r="A225" s="32" t="s">
        <v>267</v>
      </c>
      <c r="B225" s="27" t="s">
        <v>255</v>
      </c>
      <c r="C225" s="32" t="s">
        <v>42</v>
      </c>
      <c r="D225" s="27"/>
      <c r="E225" s="135" t="s">
        <v>264</v>
      </c>
      <c r="F225" s="135"/>
      <c r="G225" s="135"/>
      <c r="H225" s="135"/>
      <c r="I225" s="135"/>
      <c r="J225" s="135"/>
      <c r="K225" s="14">
        <v>374.81</v>
      </c>
      <c r="L225" s="20" t="s">
        <v>1</v>
      </c>
      <c r="M225" s="13">
        <v>8.44</v>
      </c>
      <c r="N225" s="15">
        <v>22.63</v>
      </c>
      <c r="O225" s="28">
        <f>SUM(K225*M225)</f>
        <v>3163.3963999999996</v>
      </c>
      <c r="P225" s="29">
        <f>SUM(K225*N225)</f>
        <v>8481.9503</v>
      </c>
      <c r="Q225" s="29">
        <f>SUM(O225:P225)</f>
        <v>11645.3467</v>
      </c>
    </row>
    <row r="226" spans="1:17" s="30" customFormat="1" ht="12.75">
      <c r="A226" s="27"/>
      <c r="B226" s="27"/>
      <c r="C226" s="27"/>
      <c r="D226" s="27"/>
      <c r="E226" s="140" t="s">
        <v>265</v>
      </c>
      <c r="F226" s="140"/>
      <c r="G226" s="140"/>
      <c r="H226" s="140"/>
      <c r="I226" s="140"/>
      <c r="J226" s="140"/>
      <c r="K226" s="31"/>
      <c r="L226" s="20" t="s">
        <v>0</v>
      </c>
      <c r="O226" s="49">
        <f>SUM(O223:O225)</f>
        <v>11622.8581</v>
      </c>
      <c r="P226" s="49">
        <f>SUM(P223:P225)</f>
        <v>16787.7399</v>
      </c>
      <c r="Q226" s="49">
        <f>SUM(Q223:Q225)+0.01</f>
        <v>28410.598</v>
      </c>
    </row>
    <row r="227" spans="5:16" ht="12.75">
      <c r="E227" s="11"/>
      <c r="F227" s="11"/>
      <c r="G227" s="11"/>
      <c r="H227" s="11"/>
      <c r="I227" s="11"/>
      <c r="J227" s="11"/>
      <c r="K227" s="11"/>
      <c r="L227" s="20"/>
      <c r="M227" s="18"/>
      <c r="N227" s="18"/>
      <c r="O227" s="18"/>
      <c r="P227" s="11"/>
    </row>
    <row r="228" spans="1:16" ht="12.75">
      <c r="A228" s="57" t="s">
        <v>268</v>
      </c>
      <c r="E228" s="140" t="s">
        <v>269</v>
      </c>
      <c r="F228" s="140"/>
      <c r="G228" s="140"/>
      <c r="H228" s="140"/>
      <c r="I228" s="140"/>
      <c r="J228" s="140"/>
      <c r="K228" s="11"/>
      <c r="L228" s="31"/>
      <c r="M228" s="11"/>
      <c r="N228" s="11"/>
      <c r="O228" s="11"/>
      <c r="P228" s="11"/>
    </row>
    <row r="229" spans="1:17" s="30" customFormat="1" ht="46.2" customHeight="1">
      <c r="A229" s="32" t="s">
        <v>271</v>
      </c>
      <c r="B229" s="27">
        <v>87878</v>
      </c>
      <c r="C229" s="32" t="s">
        <v>42</v>
      </c>
      <c r="D229" s="27"/>
      <c r="E229" s="135" t="s">
        <v>262</v>
      </c>
      <c r="F229" s="135"/>
      <c r="G229" s="135"/>
      <c r="H229" s="135"/>
      <c r="I229" s="135"/>
      <c r="J229" s="135"/>
      <c r="K229" s="14">
        <v>542.49</v>
      </c>
      <c r="L229" s="20" t="s">
        <v>1</v>
      </c>
      <c r="M229" s="13">
        <v>2.53</v>
      </c>
      <c r="N229" s="13">
        <v>2.81</v>
      </c>
      <c r="O229" s="28">
        <f>SUM(K229*M229)</f>
        <v>1372.4996999999998</v>
      </c>
      <c r="P229" s="29">
        <f>SUM(K229*N229)</f>
        <v>1524.3969</v>
      </c>
      <c r="Q229" s="29">
        <f>SUM(O229:P229)</f>
        <v>2896.8966</v>
      </c>
    </row>
    <row r="230" spans="1:17" s="30" customFormat="1" ht="69" customHeight="1">
      <c r="A230" s="32" t="s">
        <v>273</v>
      </c>
      <c r="B230" s="27">
        <v>89173</v>
      </c>
      <c r="C230" s="32" t="s">
        <v>42</v>
      </c>
      <c r="D230" s="27"/>
      <c r="E230" s="135" t="s">
        <v>272</v>
      </c>
      <c r="F230" s="135"/>
      <c r="G230" s="135"/>
      <c r="H230" s="135"/>
      <c r="I230" s="135"/>
      <c r="J230" s="135"/>
      <c r="K230" s="14">
        <v>542.49</v>
      </c>
      <c r="L230" s="20" t="s">
        <v>1</v>
      </c>
      <c r="M230" s="15">
        <v>20.04</v>
      </c>
      <c r="N230" s="15">
        <v>19.35</v>
      </c>
      <c r="O230" s="28">
        <f>SUM(K230*M230)</f>
        <v>10871.4996</v>
      </c>
      <c r="P230" s="29">
        <f>SUM(K230*N230)</f>
        <v>10497.1815</v>
      </c>
      <c r="Q230" s="29">
        <f>SUM(O230:P230)</f>
        <v>21368.6811</v>
      </c>
    </row>
    <row r="231" spans="1:17" s="30" customFormat="1" ht="33" customHeight="1">
      <c r="A231" s="32" t="s">
        <v>274</v>
      </c>
      <c r="B231" s="27" t="s">
        <v>255</v>
      </c>
      <c r="C231" s="32" t="s">
        <v>42</v>
      </c>
      <c r="D231" s="27"/>
      <c r="E231" s="135" t="s">
        <v>264</v>
      </c>
      <c r="F231" s="135"/>
      <c r="G231" s="135"/>
      <c r="H231" s="135"/>
      <c r="I231" s="135"/>
      <c r="J231" s="135"/>
      <c r="K231" s="14">
        <v>542.49</v>
      </c>
      <c r="L231" s="20" t="s">
        <v>1</v>
      </c>
      <c r="M231" s="13">
        <v>8.44</v>
      </c>
      <c r="N231" s="15">
        <v>22.63</v>
      </c>
      <c r="O231" s="28">
        <f>SUM(K231*M231)</f>
        <v>4578.6156</v>
      </c>
      <c r="P231" s="29">
        <f>SUM(K231*N231)</f>
        <v>12276.5487</v>
      </c>
      <c r="Q231" s="29">
        <f>SUM(O231:P231)+0.01</f>
        <v>16855.1743</v>
      </c>
    </row>
    <row r="232" spans="1:17" s="30" customFormat="1" ht="12.75">
      <c r="A232" s="27"/>
      <c r="B232" s="27"/>
      <c r="C232" s="27"/>
      <c r="D232" s="27"/>
      <c r="E232" s="140" t="s">
        <v>270</v>
      </c>
      <c r="F232" s="140"/>
      <c r="G232" s="140"/>
      <c r="H232" s="140"/>
      <c r="I232" s="140"/>
      <c r="J232" s="140"/>
      <c r="K232" s="31"/>
      <c r="L232" s="20" t="s">
        <v>0</v>
      </c>
      <c r="O232" s="49">
        <f>SUM(O229:O231)+0.01</f>
        <v>16822.6249</v>
      </c>
      <c r="P232" s="49">
        <f>SUM(P229:P231)</f>
        <v>24298.127099999998</v>
      </c>
      <c r="Q232" s="49">
        <f>SUM(Q229:Q231)</f>
        <v>41120.752</v>
      </c>
    </row>
    <row r="233" spans="5:16" ht="12.75">
      <c r="E233" s="11"/>
      <c r="F233" s="11"/>
      <c r="G233" s="11"/>
      <c r="H233" s="11"/>
      <c r="I233" s="11"/>
      <c r="J233" s="11"/>
      <c r="K233" s="11"/>
      <c r="L233" s="20"/>
      <c r="M233" s="18"/>
      <c r="N233" s="18"/>
      <c r="O233" s="18"/>
      <c r="P233" s="11"/>
    </row>
    <row r="234" spans="1:16" ht="12.75">
      <c r="A234" s="57" t="s">
        <v>275</v>
      </c>
      <c r="E234" s="140" t="s">
        <v>279</v>
      </c>
      <c r="F234" s="140"/>
      <c r="G234" s="140"/>
      <c r="H234" s="140"/>
      <c r="I234" s="140"/>
      <c r="J234" s="140"/>
      <c r="K234" s="11"/>
      <c r="L234" s="31"/>
      <c r="M234" s="11"/>
      <c r="N234" s="11"/>
      <c r="O234" s="11"/>
      <c r="P234" s="11"/>
    </row>
    <row r="235" spans="1:17" s="30" customFormat="1" ht="29.4" customHeight="1">
      <c r="A235" s="32" t="s">
        <v>276</v>
      </c>
      <c r="B235" s="27" t="s">
        <v>278</v>
      </c>
      <c r="C235" s="33" t="s">
        <v>43</v>
      </c>
      <c r="D235" s="27"/>
      <c r="E235" s="135" t="s">
        <v>277</v>
      </c>
      <c r="F235" s="135"/>
      <c r="G235" s="135"/>
      <c r="H235" s="135"/>
      <c r="I235" s="135"/>
      <c r="J235" s="135"/>
      <c r="K235" s="14">
        <v>707.88</v>
      </c>
      <c r="L235" s="20" t="s">
        <v>1</v>
      </c>
      <c r="M235" s="15">
        <v>83.36</v>
      </c>
      <c r="N235" s="15">
        <v>33.56</v>
      </c>
      <c r="O235" s="28">
        <f>SUM(K235*M235)</f>
        <v>59008.8768</v>
      </c>
      <c r="P235" s="29">
        <f>SUM(K235*N235)</f>
        <v>23756.452800000003</v>
      </c>
      <c r="Q235" s="29">
        <f>SUM(O235:P235)</f>
        <v>82765.3296</v>
      </c>
    </row>
    <row r="236" spans="5:17" ht="12.75">
      <c r="E236" s="140" t="s">
        <v>280</v>
      </c>
      <c r="F236" s="140"/>
      <c r="G236" s="140"/>
      <c r="H236" s="140"/>
      <c r="I236" s="140"/>
      <c r="J236" s="140"/>
      <c r="K236" s="11"/>
      <c r="L236" s="20" t="s">
        <v>0</v>
      </c>
      <c r="O236" s="24">
        <f>SUM(O235)</f>
        <v>59008.8768</v>
      </c>
      <c r="P236" s="24">
        <f>SUM(P235)</f>
        <v>23756.452800000003</v>
      </c>
      <c r="Q236" s="24">
        <f>SUM(Q235)</f>
        <v>82765.3296</v>
      </c>
    </row>
    <row r="237" spans="5:16" ht="12.75">
      <c r="E237" s="11"/>
      <c r="F237" s="11"/>
      <c r="G237" s="11"/>
      <c r="H237" s="11"/>
      <c r="I237" s="11"/>
      <c r="J237" s="11"/>
      <c r="K237" s="11"/>
      <c r="L237" s="20"/>
      <c r="M237" s="18"/>
      <c r="N237" s="18"/>
      <c r="O237" s="18"/>
      <c r="P237" s="11"/>
    </row>
    <row r="238" spans="1:16" ht="12.75">
      <c r="A238" s="57" t="s">
        <v>281</v>
      </c>
      <c r="E238" s="140" t="s">
        <v>283</v>
      </c>
      <c r="F238" s="140"/>
      <c r="G238" s="140"/>
      <c r="H238" s="140"/>
      <c r="I238" s="140"/>
      <c r="J238" s="140"/>
      <c r="K238" s="11"/>
      <c r="L238" s="31"/>
      <c r="M238" s="97"/>
      <c r="N238" s="97"/>
      <c r="O238" s="11"/>
      <c r="P238" s="11"/>
    </row>
    <row r="239" spans="1:17" ht="12.75">
      <c r="A239" s="25" t="s">
        <v>282</v>
      </c>
      <c r="B239" s="5" t="s">
        <v>285</v>
      </c>
      <c r="C239" s="33" t="s">
        <v>43</v>
      </c>
      <c r="E239" s="26" t="s">
        <v>284</v>
      </c>
      <c r="F239" s="11"/>
      <c r="G239" s="11"/>
      <c r="H239" s="11"/>
      <c r="I239" s="11"/>
      <c r="J239" s="11"/>
      <c r="K239" s="13">
        <v>9</v>
      </c>
      <c r="L239" s="82" t="s">
        <v>1577</v>
      </c>
      <c r="M239" s="110">
        <v>262.8</v>
      </c>
      <c r="N239" s="110">
        <v>139.46</v>
      </c>
      <c r="O239" s="28">
        <f>SUM(K239*M239)</f>
        <v>2365.2000000000003</v>
      </c>
      <c r="P239" s="29">
        <f>SUM(K239*N239)</f>
        <v>1255.14</v>
      </c>
      <c r="Q239" s="29">
        <f>SUM(O239:P239)</f>
        <v>3620.34</v>
      </c>
    </row>
    <row r="240" spans="5:17" ht="12.75">
      <c r="E240" s="60" t="s">
        <v>286</v>
      </c>
      <c r="F240" s="11"/>
      <c r="G240" s="11"/>
      <c r="H240" s="11"/>
      <c r="I240" s="11"/>
      <c r="J240" s="11"/>
      <c r="K240" s="11"/>
      <c r="L240" s="20" t="s">
        <v>0</v>
      </c>
      <c r="O240" s="24">
        <f>SUM(O239)</f>
        <v>2365.2000000000003</v>
      </c>
      <c r="P240" s="24">
        <f>SUM(P239)</f>
        <v>1255.14</v>
      </c>
      <c r="Q240" s="24">
        <f>SUM(Q239)</f>
        <v>3620.34</v>
      </c>
    </row>
    <row r="241" spans="5:16" ht="12.75">
      <c r="E241" s="60"/>
      <c r="F241" s="11"/>
      <c r="G241" s="11"/>
      <c r="H241" s="11"/>
      <c r="I241" s="11"/>
      <c r="J241" s="11"/>
      <c r="K241" s="11"/>
      <c r="L241" s="20"/>
      <c r="M241" s="35"/>
      <c r="N241" s="35"/>
      <c r="O241" s="11"/>
      <c r="P241" s="11"/>
    </row>
    <row r="242" spans="5:17" ht="12.75">
      <c r="E242" s="140" t="s">
        <v>301</v>
      </c>
      <c r="F242" s="140"/>
      <c r="G242" s="140"/>
      <c r="H242" s="140"/>
      <c r="I242" s="140"/>
      <c r="J242" s="140"/>
      <c r="K242" s="11"/>
      <c r="L242" s="20"/>
      <c r="M242" s="35"/>
      <c r="N242" s="35"/>
      <c r="O242" s="24">
        <f>SUM(O220+O226+O232+O236+O240)</f>
        <v>99021.5833</v>
      </c>
      <c r="P242" s="24">
        <f>SUM(P220+P226+P232+P236+P240)+0.01</f>
        <v>84205.4448</v>
      </c>
      <c r="Q242" s="24">
        <f>SUM(Q220+Q226+Q232+Q236+Q240)</f>
        <v>183227.0181</v>
      </c>
    </row>
    <row r="243" spans="5:16" ht="12.75">
      <c r="E243" s="60"/>
      <c r="F243" s="11"/>
      <c r="G243" s="11"/>
      <c r="H243" s="11"/>
      <c r="I243" s="11"/>
      <c r="J243" s="11"/>
      <c r="K243" s="11"/>
      <c r="L243" s="20"/>
      <c r="M243" s="35"/>
      <c r="N243" s="35"/>
      <c r="O243" s="11"/>
      <c r="P243" s="11"/>
    </row>
    <row r="244" spans="1:16" ht="12.75">
      <c r="A244" s="57" t="s">
        <v>287</v>
      </c>
      <c r="E244" s="140" t="s">
        <v>288</v>
      </c>
      <c r="F244" s="140"/>
      <c r="G244" s="140"/>
      <c r="H244" s="140"/>
      <c r="I244" s="140"/>
      <c r="J244" s="140"/>
      <c r="K244" s="11"/>
      <c r="L244" s="31"/>
      <c r="M244" s="11"/>
      <c r="N244" s="11"/>
      <c r="O244" s="11"/>
      <c r="P244" s="11"/>
    </row>
    <row r="245" spans="1:16" ht="12.75">
      <c r="A245" s="57" t="s">
        <v>289</v>
      </c>
      <c r="E245" s="140" t="s">
        <v>291</v>
      </c>
      <c r="F245" s="140"/>
      <c r="G245" s="140"/>
      <c r="H245" s="140"/>
      <c r="I245" s="140"/>
      <c r="J245" s="140"/>
      <c r="K245" s="11"/>
      <c r="L245" s="31"/>
      <c r="M245" s="11"/>
      <c r="N245" s="11"/>
      <c r="O245" s="11"/>
      <c r="P245" s="11"/>
    </row>
    <row r="246" spans="1:17" s="30" customFormat="1" ht="29.4" customHeight="1">
      <c r="A246" s="32" t="s">
        <v>290</v>
      </c>
      <c r="B246" s="27">
        <v>88485</v>
      </c>
      <c r="C246" s="32" t="s">
        <v>42</v>
      </c>
      <c r="D246" s="27"/>
      <c r="E246" s="135" t="s">
        <v>292</v>
      </c>
      <c r="F246" s="135"/>
      <c r="G246" s="135"/>
      <c r="H246" s="135"/>
      <c r="I246" s="135"/>
      <c r="J246" s="135"/>
      <c r="K246" s="16">
        <v>1933.67</v>
      </c>
      <c r="L246" s="20" t="s">
        <v>1</v>
      </c>
      <c r="M246" s="13">
        <v>1.76</v>
      </c>
      <c r="N246" s="13">
        <v>1.24</v>
      </c>
      <c r="O246" s="28">
        <f aca="true" t="shared" si="22" ref="O246:O251">SUM(K246*M246)</f>
        <v>3403.2592</v>
      </c>
      <c r="P246" s="29">
        <f aca="true" t="shared" si="23" ref="P246:P251">SUM(K246*N246)</f>
        <v>2397.7508000000003</v>
      </c>
      <c r="Q246" s="29">
        <f aca="true" t="shared" si="24" ref="Q246:Q251">SUM(O246:P246)</f>
        <v>5801.01</v>
      </c>
    </row>
    <row r="247" spans="1:17" s="30" customFormat="1" ht="31.8" customHeight="1">
      <c r="A247" s="32" t="s">
        <v>296</v>
      </c>
      <c r="B247" s="27">
        <v>88495</v>
      </c>
      <c r="C247" s="32" t="s">
        <v>42</v>
      </c>
      <c r="D247" s="27"/>
      <c r="E247" s="135" t="s">
        <v>293</v>
      </c>
      <c r="F247" s="135"/>
      <c r="G247" s="135"/>
      <c r="H247" s="135"/>
      <c r="I247" s="135"/>
      <c r="J247" s="135"/>
      <c r="K247" s="16">
        <v>1933.67</v>
      </c>
      <c r="L247" s="20" t="s">
        <v>1</v>
      </c>
      <c r="M247" s="13">
        <v>6.93</v>
      </c>
      <c r="N247" s="13">
        <v>7.51</v>
      </c>
      <c r="O247" s="28">
        <f t="shared" si="22"/>
        <v>13400.3331</v>
      </c>
      <c r="P247" s="29">
        <f t="shared" si="23"/>
        <v>14521.8617</v>
      </c>
      <c r="Q247" s="29">
        <f t="shared" si="24"/>
        <v>27922.194799999997</v>
      </c>
    </row>
    <row r="248" spans="1:17" s="30" customFormat="1" ht="31.8" customHeight="1">
      <c r="A248" s="32" t="s">
        <v>297</v>
      </c>
      <c r="B248" s="27">
        <v>88489</v>
      </c>
      <c r="C248" s="32" t="s">
        <v>42</v>
      </c>
      <c r="D248" s="27"/>
      <c r="E248" s="135" t="s">
        <v>294</v>
      </c>
      <c r="F248" s="135"/>
      <c r="G248" s="135"/>
      <c r="H248" s="135"/>
      <c r="I248" s="135"/>
      <c r="J248" s="135"/>
      <c r="K248" s="16">
        <v>1933.67</v>
      </c>
      <c r="L248" s="20" t="s">
        <v>1</v>
      </c>
      <c r="M248" s="15">
        <v>12.96</v>
      </c>
      <c r="N248" s="13">
        <v>6.03</v>
      </c>
      <c r="O248" s="28">
        <f t="shared" si="22"/>
        <v>25060.363200000003</v>
      </c>
      <c r="P248" s="29">
        <f t="shared" si="23"/>
        <v>11660.030100000002</v>
      </c>
      <c r="Q248" s="29">
        <f t="shared" si="24"/>
        <v>36720.3933</v>
      </c>
    </row>
    <row r="249" spans="1:17" s="30" customFormat="1" ht="28.8" customHeight="1">
      <c r="A249" s="32" t="s">
        <v>298</v>
      </c>
      <c r="B249" s="27">
        <v>88484</v>
      </c>
      <c r="C249" s="32" t="s">
        <v>42</v>
      </c>
      <c r="D249" s="27"/>
      <c r="E249" s="134" t="s">
        <v>1789</v>
      </c>
      <c r="F249" s="135"/>
      <c r="G249" s="135"/>
      <c r="H249" s="135"/>
      <c r="I249" s="135"/>
      <c r="J249" s="135"/>
      <c r="K249" s="16">
        <v>1331.17</v>
      </c>
      <c r="L249" s="20" t="s">
        <v>1</v>
      </c>
      <c r="M249" s="13">
        <v>1.81</v>
      </c>
      <c r="N249" s="13">
        <v>1.64</v>
      </c>
      <c r="O249" s="28">
        <f t="shared" si="22"/>
        <v>2409.4177000000004</v>
      </c>
      <c r="P249" s="29">
        <f t="shared" si="23"/>
        <v>2183.1188</v>
      </c>
      <c r="Q249" s="29">
        <f t="shared" si="24"/>
        <v>4592.5365</v>
      </c>
    </row>
    <row r="250" spans="1:17" s="30" customFormat="1" ht="31.2" customHeight="1">
      <c r="A250" s="32" t="s">
        <v>299</v>
      </c>
      <c r="B250" s="27">
        <v>88494</v>
      </c>
      <c r="C250" s="32" t="s">
        <v>42</v>
      </c>
      <c r="D250" s="27"/>
      <c r="E250" s="134" t="s">
        <v>1790</v>
      </c>
      <c r="F250" s="135"/>
      <c r="G250" s="135"/>
      <c r="H250" s="135"/>
      <c r="I250" s="135"/>
      <c r="J250" s="135"/>
      <c r="K250" s="16">
        <v>1331.17</v>
      </c>
      <c r="L250" s="20" t="s">
        <v>1</v>
      </c>
      <c r="M250" s="13">
        <v>8.14</v>
      </c>
      <c r="N250" s="15">
        <v>16.21</v>
      </c>
      <c r="O250" s="28">
        <f t="shared" si="22"/>
        <v>10835.723800000002</v>
      </c>
      <c r="P250" s="29">
        <f t="shared" si="23"/>
        <v>21578.265700000004</v>
      </c>
      <c r="Q250" s="29">
        <f t="shared" si="24"/>
        <v>32413.989500000003</v>
      </c>
    </row>
    <row r="251" spans="1:17" s="30" customFormat="1" ht="31.8" customHeight="1">
      <c r="A251" s="32" t="s">
        <v>300</v>
      </c>
      <c r="B251" s="27">
        <v>88488</v>
      </c>
      <c r="C251" s="32" t="s">
        <v>42</v>
      </c>
      <c r="D251" s="27"/>
      <c r="E251" s="134" t="s">
        <v>1788</v>
      </c>
      <c r="F251" s="135"/>
      <c r="G251" s="135"/>
      <c r="H251" s="135"/>
      <c r="I251" s="135"/>
      <c r="J251" s="135"/>
      <c r="K251" s="16">
        <v>1331.17</v>
      </c>
      <c r="L251" s="20" t="s">
        <v>1</v>
      </c>
      <c r="M251" s="15">
        <v>13.21</v>
      </c>
      <c r="N251" s="13">
        <v>7.84</v>
      </c>
      <c r="O251" s="28">
        <f t="shared" si="22"/>
        <v>17584.7557</v>
      </c>
      <c r="P251" s="29">
        <f t="shared" si="23"/>
        <v>10436.372800000001</v>
      </c>
      <c r="Q251" s="29">
        <f t="shared" si="24"/>
        <v>28021.128500000003</v>
      </c>
    </row>
    <row r="252" spans="1:17" s="30" customFormat="1" ht="12.75">
      <c r="A252" s="27"/>
      <c r="B252" s="27"/>
      <c r="C252" s="27"/>
      <c r="D252" s="27"/>
      <c r="E252" s="140" t="s">
        <v>302</v>
      </c>
      <c r="F252" s="140"/>
      <c r="G252" s="140"/>
      <c r="H252" s="140"/>
      <c r="I252" s="140"/>
      <c r="J252" s="140"/>
      <c r="K252" s="31"/>
      <c r="L252" s="20" t="s">
        <v>0</v>
      </c>
      <c r="O252" s="49">
        <f>SUM(O246:O251)</f>
        <v>72693.8527</v>
      </c>
      <c r="P252" s="49">
        <f>SUM(P246:P251)</f>
        <v>62777.399900000004</v>
      </c>
      <c r="Q252" s="49">
        <f>SUM(Q246:Q251)</f>
        <v>135471.2526</v>
      </c>
    </row>
    <row r="253" spans="5:16" ht="12.75">
      <c r="E253" s="11"/>
      <c r="F253" s="11"/>
      <c r="G253" s="11"/>
      <c r="H253" s="11"/>
      <c r="I253" s="11"/>
      <c r="J253" s="11"/>
      <c r="K253" s="11"/>
      <c r="L253" s="20"/>
      <c r="M253" s="18"/>
      <c r="N253" s="18"/>
      <c r="O253" s="17"/>
      <c r="P253" s="11"/>
    </row>
    <row r="254" spans="1:16" ht="12.75">
      <c r="A254" s="57" t="s">
        <v>303</v>
      </c>
      <c r="E254" s="140" t="s">
        <v>304</v>
      </c>
      <c r="F254" s="140"/>
      <c r="G254" s="140"/>
      <c r="H254" s="140"/>
      <c r="I254" s="140"/>
      <c r="J254" s="140"/>
      <c r="K254" s="11"/>
      <c r="L254" s="31"/>
      <c r="M254" s="11"/>
      <c r="N254" s="11"/>
      <c r="O254" s="11"/>
      <c r="P254" s="11"/>
    </row>
    <row r="255" spans="1:17" s="30" customFormat="1" ht="31.2" customHeight="1">
      <c r="A255" s="32" t="s">
        <v>307</v>
      </c>
      <c r="B255" s="27">
        <v>88415</v>
      </c>
      <c r="C255" s="32" t="s">
        <v>42</v>
      </c>
      <c r="D255" s="27"/>
      <c r="E255" s="135" t="s">
        <v>305</v>
      </c>
      <c r="F255" s="135"/>
      <c r="G255" s="135"/>
      <c r="H255" s="135"/>
      <c r="I255" s="135"/>
      <c r="J255" s="135"/>
      <c r="K255" s="14">
        <v>264.35</v>
      </c>
      <c r="L255" s="20" t="s">
        <v>1</v>
      </c>
      <c r="M255" s="13">
        <v>1.81</v>
      </c>
      <c r="N255" s="13">
        <v>1.61</v>
      </c>
      <c r="O255" s="28">
        <f>SUM(K255*M255)</f>
        <v>478.47350000000006</v>
      </c>
      <c r="P255" s="29">
        <f>SUM(K255*N255)</f>
        <v>425.60350000000005</v>
      </c>
      <c r="Q255" s="29">
        <f>SUM(O255:P255)-0.01</f>
        <v>904.0670000000001</v>
      </c>
    </row>
    <row r="256" spans="1:17" s="30" customFormat="1" ht="32.4" customHeight="1">
      <c r="A256" s="32" t="s">
        <v>312</v>
      </c>
      <c r="B256" s="27">
        <v>96130</v>
      </c>
      <c r="C256" s="32" t="s">
        <v>42</v>
      </c>
      <c r="D256" s="27"/>
      <c r="E256" s="135" t="s">
        <v>306</v>
      </c>
      <c r="F256" s="135"/>
      <c r="G256" s="135"/>
      <c r="H256" s="135"/>
      <c r="I256" s="135"/>
      <c r="J256" s="135"/>
      <c r="K256" s="14">
        <v>264.35</v>
      </c>
      <c r="L256" s="20" t="s">
        <v>1</v>
      </c>
      <c r="M256" s="15">
        <v>12.26</v>
      </c>
      <c r="N256" s="15">
        <v>12.75</v>
      </c>
      <c r="O256" s="28">
        <f>SUM(K256*M256)</f>
        <v>3240.931</v>
      </c>
      <c r="P256" s="29">
        <f>SUM(K256*N256)</f>
        <v>3370.4625</v>
      </c>
      <c r="Q256" s="29">
        <f>SUM(O256:P256)</f>
        <v>6611.3935</v>
      </c>
    </row>
    <row r="257" spans="1:17" s="30" customFormat="1" ht="32.4" customHeight="1">
      <c r="A257" s="32" t="s">
        <v>313</v>
      </c>
      <c r="B257" s="27">
        <v>88489</v>
      </c>
      <c r="C257" s="32" t="s">
        <v>42</v>
      </c>
      <c r="D257" s="27"/>
      <c r="E257" s="135" t="s">
        <v>294</v>
      </c>
      <c r="F257" s="135"/>
      <c r="G257" s="135"/>
      <c r="H257" s="135"/>
      <c r="I257" s="135"/>
      <c r="J257" s="135"/>
      <c r="K257" s="14">
        <v>264.35</v>
      </c>
      <c r="L257" s="20" t="s">
        <v>1</v>
      </c>
      <c r="M257" s="15">
        <v>12.96</v>
      </c>
      <c r="N257" s="13">
        <v>6.03</v>
      </c>
      <c r="O257" s="28">
        <f>SUM(K257*M257)</f>
        <v>3425.9760000000006</v>
      </c>
      <c r="P257" s="29">
        <f>SUM(K257*N257)</f>
        <v>1594.0305000000003</v>
      </c>
      <c r="Q257" s="29">
        <f>SUM(O257:P257)</f>
        <v>5020.006500000001</v>
      </c>
    </row>
    <row r="258" spans="1:17" s="30" customFormat="1" ht="12.75">
      <c r="A258" s="27"/>
      <c r="B258" s="27"/>
      <c r="C258" s="27"/>
      <c r="D258" s="27"/>
      <c r="E258" s="140" t="s">
        <v>308</v>
      </c>
      <c r="F258" s="140"/>
      <c r="G258" s="140"/>
      <c r="H258" s="140"/>
      <c r="I258" s="140"/>
      <c r="J258" s="140"/>
      <c r="K258" s="31"/>
      <c r="L258" s="20" t="s">
        <v>0</v>
      </c>
      <c r="O258" s="49">
        <f>SUM(O255:O257)</f>
        <v>7145.380500000001</v>
      </c>
      <c r="P258" s="49">
        <f>SUM(P255:P257)-0.01</f>
        <v>5390.0865</v>
      </c>
      <c r="Q258" s="49">
        <f>SUM(Q255:Q257)</f>
        <v>12535.467</v>
      </c>
    </row>
    <row r="259" spans="5:16" ht="12.75">
      <c r="E259" s="11"/>
      <c r="F259" s="11"/>
      <c r="G259" s="11"/>
      <c r="H259" s="11"/>
      <c r="I259" s="11"/>
      <c r="J259" s="11"/>
      <c r="K259" s="11"/>
      <c r="L259" s="20"/>
      <c r="M259" s="35"/>
      <c r="N259" s="35"/>
      <c r="O259" s="35"/>
      <c r="P259" s="11"/>
    </row>
    <row r="260" spans="5:17" ht="12.75">
      <c r="E260" s="140" t="s">
        <v>309</v>
      </c>
      <c r="F260" s="140"/>
      <c r="G260" s="140"/>
      <c r="H260" s="140"/>
      <c r="I260" s="140"/>
      <c r="J260" s="140"/>
      <c r="K260" s="11"/>
      <c r="L260" s="20"/>
      <c r="M260" s="35"/>
      <c r="N260" s="35"/>
      <c r="O260" s="24">
        <f>SUM(O252+O258)</f>
        <v>79839.2332</v>
      </c>
      <c r="P260" s="24">
        <f>SUM(P252+P258)</f>
        <v>68167.48640000001</v>
      </c>
      <c r="Q260" s="24">
        <f>SUM(Q252+Q258)</f>
        <v>148006.7196</v>
      </c>
    </row>
    <row r="261" spans="5:16" ht="12.75">
      <c r="E261" s="11"/>
      <c r="F261" s="11"/>
      <c r="G261" s="11"/>
      <c r="H261" s="11"/>
      <c r="I261" s="11"/>
      <c r="J261" s="11"/>
      <c r="K261" s="11"/>
      <c r="L261" s="20"/>
      <c r="M261" s="35"/>
      <c r="N261" s="35"/>
      <c r="O261" s="11"/>
      <c r="P261" s="11"/>
    </row>
    <row r="262" spans="1:16" ht="12.75">
      <c r="A262" s="57" t="s">
        <v>310</v>
      </c>
      <c r="E262" s="140" t="s">
        <v>314</v>
      </c>
      <c r="F262" s="140"/>
      <c r="G262" s="140"/>
      <c r="H262" s="140"/>
      <c r="I262" s="140"/>
      <c r="J262" s="140"/>
      <c r="K262" s="11"/>
      <c r="L262" s="31"/>
      <c r="M262" s="11"/>
      <c r="N262" s="11"/>
      <c r="O262" s="11"/>
      <c r="P262" s="11"/>
    </row>
    <row r="263" spans="1:17" s="30" customFormat="1" ht="39" customHeight="1">
      <c r="A263" s="32" t="s">
        <v>311</v>
      </c>
      <c r="B263" s="83" t="s">
        <v>1791</v>
      </c>
      <c r="C263" s="33" t="s">
        <v>43</v>
      </c>
      <c r="D263" s="27"/>
      <c r="E263" s="134" t="s">
        <v>1742</v>
      </c>
      <c r="F263" s="135"/>
      <c r="G263" s="135"/>
      <c r="H263" s="135"/>
      <c r="I263" s="135"/>
      <c r="J263" s="135"/>
      <c r="K263" s="20">
        <v>42.07</v>
      </c>
      <c r="L263" s="20" t="s">
        <v>1</v>
      </c>
      <c r="M263" s="16">
        <v>1274.78</v>
      </c>
      <c r="N263" s="13">
        <v>83.49</v>
      </c>
      <c r="O263" s="28">
        <f aca="true" t="shared" si="25" ref="O263:O270">SUM(K263*M263)</f>
        <v>53629.9946</v>
      </c>
      <c r="P263" s="29">
        <f aca="true" t="shared" si="26" ref="P263:P270">SUM(K263*N263)</f>
        <v>3512.4242999999997</v>
      </c>
      <c r="Q263" s="29">
        <f>SUM(O263:P263)-0.01</f>
        <v>57142.408899999995</v>
      </c>
    </row>
    <row r="264" spans="1:17" s="30" customFormat="1" ht="40.8" customHeight="1">
      <c r="A264" s="32" t="s">
        <v>329</v>
      </c>
      <c r="B264" s="83" t="s">
        <v>1743</v>
      </c>
      <c r="C264" s="33" t="s">
        <v>43</v>
      </c>
      <c r="D264" s="27"/>
      <c r="E264" s="134" t="s">
        <v>1744</v>
      </c>
      <c r="F264" s="135"/>
      <c r="G264" s="135"/>
      <c r="H264" s="135"/>
      <c r="I264" s="135"/>
      <c r="J264" s="135"/>
      <c r="K264" s="20">
        <v>1.98</v>
      </c>
      <c r="L264" s="20" t="s">
        <v>1</v>
      </c>
      <c r="M264" s="16">
        <v>1256.64</v>
      </c>
      <c r="N264" s="13">
        <v>83.49</v>
      </c>
      <c r="O264" s="28">
        <f t="shared" si="25"/>
        <v>2488.1472000000003</v>
      </c>
      <c r="P264" s="29">
        <f t="shared" si="26"/>
        <v>165.31019999999998</v>
      </c>
      <c r="Q264" s="29">
        <f>SUM(O264:P264)</f>
        <v>2653.4574000000002</v>
      </c>
    </row>
    <row r="265" spans="1:17" s="30" customFormat="1" ht="44.4" customHeight="1">
      <c r="A265" s="32" t="s">
        <v>330</v>
      </c>
      <c r="B265" s="83" t="s">
        <v>1745</v>
      </c>
      <c r="C265" s="33" t="s">
        <v>43</v>
      </c>
      <c r="D265" s="27"/>
      <c r="E265" s="134" t="s">
        <v>1746</v>
      </c>
      <c r="F265" s="135"/>
      <c r="G265" s="135"/>
      <c r="H265" s="135"/>
      <c r="I265" s="135"/>
      <c r="J265" s="135"/>
      <c r="K265" s="20">
        <v>0.7</v>
      </c>
      <c r="L265" s="20" t="s">
        <v>1</v>
      </c>
      <c r="M265" s="16">
        <v>1126.3</v>
      </c>
      <c r="N265" s="15">
        <v>83.49</v>
      </c>
      <c r="O265" s="28">
        <f t="shared" si="25"/>
        <v>788.41</v>
      </c>
      <c r="P265" s="29">
        <f t="shared" si="26"/>
        <v>58.44299999999999</v>
      </c>
      <c r="Q265" s="29">
        <f>SUM(O265:P265)</f>
        <v>846.853</v>
      </c>
    </row>
    <row r="266" spans="1:17" s="30" customFormat="1" ht="43.8" customHeight="1">
      <c r="A266" s="32" t="s">
        <v>331</v>
      </c>
      <c r="B266" s="115" t="s">
        <v>1747</v>
      </c>
      <c r="C266" s="33" t="s">
        <v>43</v>
      </c>
      <c r="D266" s="27"/>
      <c r="E266" s="134" t="s">
        <v>1751</v>
      </c>
      <c r="F266" s="135"/>
      <c r="G266" s="135"/>
      <c r="H266" s="135"/>
      <c r="I266" s="135"/>
      <c r="J266" s="135"/>
      <c r="K266" s="20">
        <v>9.68</v>
      </c>
      <c r="L266" s="20" t="s">
        <v>1</v>
      </c>
      <c r="M266" s="16">
        <v>1479.08</v>
      </c>
      <c r="N266" s="15">
        <v>83.49</v>
      </c>
      <c r="O266" s="28">
        <f t="shared" si="25"/>
        <v>14317.4944</v>
      </c>
      <c r="P266" s="29">
        <f t="shared" si="26"/>
        <v>808.1831999999999</v>
      </c>
      <c r="Q266" s="29">
        <f>SUM(O266:P266)-0.01</f>
        <v>15125.667599999999</v>
      </c>
    </row>
    <row r="267" spans="1:17" s="30" customFormat="1" ht="44.4" customHeight="1">
      <c r="A267" s="32" t="s">
        <v>332</v>
      </c>
      <c r="B267" s="83" t="s">
        <v>1748</v>
      </c>
      <c r="C267" s="33" t="s">
        <v>43</v>
      </c>
      <c r="D267" s="27"/>
      <c r="E267" s="134" t="s">
        <v>1752</v>
      </c>
      <c r="F267" s="135"/>
      <c r="G267" s="135"/>
      <c r="H267" s="135"/>
      <c r="I267" s="135"/>
      <c r="J267" s="135"/>
      <c r="K267" s="15">
        <v>18.82</v>
      </c>
      <c r="L267" s="20" t="s">
        <v>1</v>
      </c>
      <c r="M267" s="14">
        <v>1226.66</v>
      </c>
      <c r="N267" s="15">
        <v>101.55</v>
      </c>
      <c r="O267" s="28">
        <f t="shared" si="25"/>
        <v>23085.7412</v>
      </c>
      <c r="P267" s="29">
        <f t="shared" si="26"/>
        <v>1911.171</v>
      </c>
      <c r="Q267" s="29">
        <f>SUM(O267:P267)</f>
        <v>24996.9122</v>
      </c>
    </row>
    <row r="268" spans="1:17" s="30" customFormat="1" ht="12.75">
      <c r="A268" s="32" t="s">
        <v>333</v>
      </c>
      <c r="B268" s="27" t="s">
        <v>328</v>
      </c>
      <c r="C268" s="33" t="s">
        <v>43</v>
      </c>
      <c r="D268" s="27"/>
      <c r="E268" s="137" t="s">
        <v>1753</v>
      </c>
      <c r="F268" s="138"/>
      <c r="G268" s="138"/>
      <c r="H268" s="138"/>
      <c r="I268" s="138"/>
      <c r="J268" s="138"/>
      <c r="K268" s="13">
        <v>1</v>
      </c>
      <c r="L268" s="20" t="s">
        <v>7</v>
      </c>
      <c r="M268" s="16">
        <v>6424.11</v>
      </c>
      <c r="N268" s="14">
        <v>213.13</v>
      </c>
      <c r="O268" s="28">
        <f t="shared" si="25"/>
        <v>6424.11</v>
      </c>
      <c r="P268" s="29">
        <f t="shared" si="26"/>
        <v>213.13</v>
      </c>
      <c r="Q268" s="29">
        <f>SUM(O268:P268)</f>
        <v>6637.24</v>
      </c>
    </row>
    <row r="269" spans="1:17" s="30" customFormat="1" ht="41.4" customHeight="1">
      <c r="A269" s="32" t="s">
        <v>334</v>
      </c>
      <c r="B269" s="115">
        <v>90798</v>
      </c>
      <c r="C269" s="32" t="s">
        <v>42</v>
      </c>
      <c r="D269" s="27"/>
      <c r="E269" s="135" t="s">
        <v>327</v>
      </c>
      <c r="F269" s="135"/>
      <c r="G269" s="135"/>
      <c r="H269" s="135"/>
      <c r="I269" s="135"/>
      <c r="J269" s="135"/>
      <c r="K269" s="13">
        <v>7</v>
      </c>
      <c r="L269" s="20" t="s">
        <v>7</v>
      </c>
      <c r="M269" s="16">
        <v>1562.86</v>
      </c>
      <c r="N269" s="15">
        <v>88.89</v>
      </c>
      <c r="O269" s="28">
        <f t="shared" si="25"/>
        <v>10940.019999999999</v>
      </c>
      <c r="P269" s="29">
        <f t="shared" si="26"/>
        <v>622.23</v>
      </c>
      <c r="Q269" s="29">
        <f>SUM(O269:P269)</f>
        <v>11562.249999999998</v>
      </c>
    </row>
    <row r="270" spans="1:17" s="30" customFormat="1" ht="44.4" customHeight="1">
      <c r="A270" s="83" t="s">
        <v>335</v>
      </c>
      <c r="B270" s="83" t="s">
        <v>1749</v>
      </c>
      <c r="C270" s="32" t="s">
        <v>42</v>
      </c>
      <c r="D270" s="27"/>
      <c r="E270" s="134" t="s">
        <v>1754</v>
      </c>
      <c r="F270" s="135"/>
      <c r="G270" s="135"/>
      <c r="H270" s="135"/>
      <c r="I270" s="135"/>
      <c r="J270" s="135"/>
      <c r="K270" s="13">
        <v>6</v>
      </c>
      <c r="L270" s="20" t="s">
        <v>7</v>
      </c>
      <c r="M270" s="16">
        <v>1660.64</v>
      </c>
      <c r="N270" s="116">
        <v>111.28</v>
      </c>
      <c r="O270" s="28">
        <f t="shared" si="25"/>
        <v>9963.84</v>
      </c>
      <c r="P270" s="29">
        <f t="shared" si="26"/>
        <v>667.6800000000001</v>
      </c>
      <c r="Q270" s="29">
        <f>SUM(O270:P270)</f>
        <v>10631.52</v>
      </c>
    </row>
    <row r="271" spans="1:17" s="30" customFormat="1" ht="44.4" customHeight="1">
      <c r="A271" s="83" t="s">
        <v>336</v>
      </c>
      <c r="B271" s="83" t="s">
        <v>1750</v>
      </c>
      <c r="C271" s="33" t="s">
        <v>43</v>
      </c>
      <c r="D271" s="27"/>
      <c r="E271" s="134" t="s">
        <v>1755</v>
      </c>
      <c r="F271" s="135"/>
      <c r="G271" s="135"/>
      <c r="H271" s="135"/>
      <c r="I271" s="135"/>
      <c r="J271" s="135"/>
      <c r="K271" s="13">
        <v>4</v>
      </c>
      <c r="L271" s="20" t="s">
        <v>7</v>
      </c>
      <c r="M271" s="16">
        <v>2663.55</v>
      </c>
      <c r="N271" s="15">
        <v>111.28</v>
      </c>
      <c r="O271" s="28">
        <f aca="true" t="shared" si="27" ref="O271:O280">SUM(K271*M271)</f>
        <v>10654.2</v>
      </c>
      <c r="P271" s="29">
        <f aca="true" t="shared" si="28" ref="P271:P280">SUM(K271*N271)</f>
        <v>445.12</v>
      </c>
      <c r="Q271" s="29">
        <f aca="true" t="shared" si="29" ref="Q271:Q280">SUM(O271:P271)</f>
        <v>11099.320000000002</v>
      </c>
    </row>
    <row r="272" spans="1:17" s="30" customFormat="1" ht="45.6" customHeight="1">
      <c r="A272" s="83" t="s">
        <v>1731</v>
      </c>
      <c r="B272" s="115">
        <v>90799</v>
      </c>
      <c r="C272" s="32" t="s">
        <v>42</v>
      </c>
      <c r="D272" s="27"/>
      <c r="E272" s="134" t="s">
        <v>326</v>
      </c>
      <c r="F272" s="135"/>
      <c r="G272" s="135"/>
      <c r="H272" s="135"/>
      <c r="I272" s="135"/>
      <c r="J272" s="135"/>
      <c r="K272" s="15">
        <v>11</v>
      </c>
      <c r="L272" s="20" t="s">
        <v>7</v>
      </c>
      <c r="M272" s="16">
        <v>1605.51</v>
      </c>
      <c r="N272" s="15">
        <v>96.48</v>
      </c>
      <c r="O272" s="28">
        <f t="shared" si="27"/>
        <v>17660.61</v>
      </c>
      <c r="P272" s="29">
        <f t="shared" si="28"/>
        <v>1061.28</v>
      </c>
      <c r="Q272" s="29">
        <f t="shared" si="29"/>
        <v>18721.89</v>
      </c>
    </row>
    <row r="273" spans="1:17" s="30" customFormat="1" ht="42" customHeight="1">
      <c r="A273" s="83" t="s">
        <v>1732</v>
      </c>
      <c r="B273" s="83" t="s">
        <v>1758</v>
      </c>
      <c r="C273" s="33" t="s">
        <v>43</v>
      </c>
      <c r="D273" s="27"/>
      <c r="E273" s="134" t="s">
        <v>1760</v>
      </c>
      <c r="F273" s="135"/>
      <c r="G273" s="135"/>
      <c r="H273" s="135"/>
      <c r="I273" s="135"/>
      <c r="J273" s="135"/>
      <c r="K273" s="15">
        <v>16</v>
      </c>
      <c r="L273" s="20" t="s">
        <v>7</v>
      </c>
      <c r="M273" s="16">
        <v>1703.19</v>
      </c>
      <c r="N273" s="15">
        <v>117.8</v>
      </c>
      <c r="O273" s="28">
        <f t="shared" si="27"/>
        <v>27251.04</v>
      </c>
      <c r="P273" s="29">
        <f t="shared" si="28"/>
        <v>1884.8</v>
      </c>
      <c r="Q273" s="29">
        <f t="shared" si="29"/>
        <v>29135.84</v>
      </c>
    </row>
    <row r="274" spans="1:17" s="30" customFormat="1" ht="42.6" customHeight="1">
      <c r="A274" s="83" t="s">
        <v>1733</v>
      </c>
      <c r="B274" s="83" t="s">
        <v>1759</v>
      </c>
      <c r="C274" s="33" t="s">
        <v>43</v>
      </c>
      <c r="D274" s="27"/>
      <c r="E274" s="134" t="s">
        <v>1761</v>
      </c>
      <c r="F274" s="135"/>
      <c r="G274" s="135"/>
      <c r="H274" s="135"/>
      <c r="I274" s="135"/>
      <c r="J274" s="135"/>
      <c r="K274" s="15">
        <v>10</v>
      </c>
      <c r="L274" s="20" t="s">
        <v>7</v>
      </c>
      <c r="M274" s="16">
        <v>2748.98</v>
      </c>
      <c r="N274" s="15">
        <v>117.8</v>
      </c>
      <c r="O274" s="28">
        <f t="shared" si="27"/>
        <v>27489.8</v>
      </c>
      <c r="P274" s="29">
        <f t="shared" si="28"/>
        <v>1178</v>
      </c>
      <c r="Q274" s="29">
        <f t="shared" si="29"/>
        <v>28667.8</v>
      </c>
    </row>
    <row r="275" spans="1:17" s="30" customFormat="1" ht="40.8" customHeight="1">
      <c r="A275" s="83" t="s">
        <v>1734</v>
      </c>
      <c r="B275" s="83" t="s">
        <v>1762</v>
      </c>
      <c r="C275" s="33" t="s">
        <v>43</v>
      </c>
      <c r="D275" s="27"/>
      <c r="E275" s="134" t="s">
        <v>1768</v>
      </c>
      <c r="F275" s="135"/>
      <c r="G275" s="135"/>
      <c r="H275" s="135"/>
      <c r="I275" s="135"/>
      <c r="J275" s="135"/>
      <c r="K275" s="13">
        <v>5</v>
      </c>
      <c r="L275" s="20" t="s">
        <v>7</v>
      </c>
      <c r="M275" s="16">
        <v>1958.28</v>
      </c>
      <c r="N275" s="15">
        <v>105.1</v>
      </c>
      <c r="O275" s="28">
        <f t="shared" si="27"/>
        <v>9791.4</v>
      </c>
      <c r="P275" s="29">
        <f t="shared" si="28"/>
        <v>525.5</v>
      </c>
      <c r="Q275" s="29">
        <f t="shared" si="29"/>
        <v>10316.9</v>
      </c>
    </row>
    <row r="276" spans="1:17" s="30" customFormat="1" ht="39" customHeight="1">
      <c r="A276" s="83" t="s">
        <v>1735</v>
      </c>
      <c r="B276" s="83" t="s">
        <v>1763</v>
      </c>
      <c r="C276" s="33" t="s">
        <v>43</v>
      </c>
      <c r="D276" s="27"/>
      <c r="E276" s="134" t="s">
        <v>1769</v>
      </c>
      <c r="F276" s="135"/>
      <c r="G276" s="135"/>
      <c r="H276" s="135"/>
      <c r="I276" s="135"/>
      <c r="J276" s="135"/>
      <c r="K276" s="13">
        <v>4</v>
      </c>
      <c r="L276" s="20" t="s">
        <v>7</v>
      </c>
      <c r="M276" s="16">
        <v>2072.36</v>
      </c>
      <c r="N276" s="15">
        <v>114.14</v>
      </c>
      <c r="O276" s="28">
        <f t="shared" si="27"/>
        <v>8289.44</v>
      </c>
      <c r="P276" s="29">
        <f t="shared" si="28"/>
        <v>456.56</v>
      </c>
      <c r="Q276" s="29">
        <f t="shared" si="29"/>
        <v>8746</v>
      </c>
    </row>
    <row r="277" spans="1:17" s="30" customFormat="1" ht="54" customHeight="1">
      <c r="A277" s="83" t="s">
        <v>1736</v>
      </c>
      <c r="B277" s="83" t="s">
        <v>1764</v>
      </c>
      <c r="C277" s="33" t="s">
        <v>43</v>
      </c>
      <c r="D277" s="27"/>
      <c r="E277" s="134" t="s">
        <v>1770</v>
      </c>
      <c r="F277" s="135"/>
      <c r="G277" s="135"/>
      <c r="H277" s="135"/>
      <c r="I277" s="135"/>
      <c r="J277" s="135"/>
      <c r="K277" s="13">
        <v>1</v>
      </c>
      <c r="L277" s="20" t="s">
        <v>7</v>
      </c>
      <c r="M277" s="16">
        <v>2116.31</v>
      </c>
      <c r="N277" s="15">
        <v>114.14</v>
      </c>
      <c r="O277" s="28">
        <f t="shared" si="27"/>
        <v>2116.31</v>
      </c>
      <c r="P277" s="29">
        <f t="shared" si="28"/>
        <v>114.14</v>
      </c>
      <c r="Q277" s="29">
        <f t="shared" si="29"/>
        <v>2230.45</v>
      </c>
    </row>
    <row r="278" spans="1:17" s="30" customFormat="1" ht="53.4" customHeight="1">
      <c r="A278" s="83" t="s">
        <v>1737</v>
      </c>
      <c r="B278" s="83" t="s">
        <v>1765</v>
      </c>
      <c r="C278" s="33" t="s">
        <v>43</v>
      </c>
      <c r="D278" s="27"/>
      <c r="E278" s="134" t="s">
        <v>1771</v>
      </c>
      <c r="F278" s="135"/>
      <c r="G278" s="135"/>
      <c r="H278" s="135"/>
      <c r="I278" s="135"/>
      <c r="J278" s="135"/>
      <c r="K278" s="13">
        <v>7</v>
      </c>
      <c r="L278" s="20" t="s">
        <v>7</v>
      </c>
      <c r="M278" s="16">
        <v>2195.44</v>
      </c>
      <c r="N278" s="15">
        <v>114.14</v>
      </c>
      <c r="O278" s="28">
        <f t="shared" si="27"/>
        <v>15368.08</v>
      </c>
      <c r="P278" s="29">
        <f t="shared" si="28"/>
        <v>798.98</v>
      </c>
      <c r="Q278" s="29">
        <f t="shared" si="29"/>
        <v>16167.06</v>
      </c>
    </row>
    <row r="279" spans="1:17" s="30" customFormat="1" ht="39.6" customHeight="1">
      <c r="A279" s="83" t="s">
        <v>1738</v>
      </c>
      <c r="B279" s="83" t="s">
        <v>1766</v>
      </c>
      <c r="C279" s="33" t="s">
        <v>43</v>
      </c>
      <c r="D279" s="27"/>
      <c r="E279" s="134" t="s">
        <v>1772</v>
      </c>
      <c r="F279" s="135"/>
      <c r="G279" s="135"/>
      <c r="H279" s="135"/>
      <c r="I279" s="135"/>
      <c r="J279" s="135"/>
      <c r="K279" s="13">
        <v>3</v>
      </c>
      <c r="L279" s="20" t="s">
        <v>7</v>
      </c>
      <c r="M279" s="16">
        <v>3722.83</v>
      </c>
      <c r="N279" s="15">
        <v>235.56</v>
      </c>
      <c r="O279" s="28">
        <f t="shared" si="27"/>
        <v>11168.49</v>
      </c>
      <c r="P279" s="29">
        <f t="shared" si="28"/>
        <v>706.6800000000001</v>
      </c>
      <c r="Q279" s="29">
        <f t="shared" si="29"/>
        <v>11875.17</v>
      </c>
    </row>
    <row r="280" spans="1:17" s="30" customFormat="1" ht="43.8" customHeight="1">
      <c r="A280" s="83" t="s">
        <v>1739</v>
      </c>
      <c r="B280" s="83" t="s">
        <v>1767</v>
      </c>
      <c r="C280" s="33" t="s">
        <v>43</v>
      </c>
      <c r="D280" s="27"/>
      <c r="E280" s="134" t="s">
        <v>1773</v>
      </c>
      <c r="F280" s="135"/>
      <c r="G280" s="135"/>
      <c r="H280" s="135"/>
      <c r="I280" s="135"/>
      <c r="J280" s="135"/>
      <c r="K280" s="13">
        <v>5</v>
      </c>
      <c r="L280" s="20" t="s">
        <v>7</v>
      </c>
      <c r="M280" s="16">
        <v>2473.06</v>
      </c>
      <c r="N280" s="15">
        <v>197.29</v>
      </c>
      <c r="O280" s="28">
        <f t="shared" si="27"/>
        <v>12365.3</v>
      </c>
      <c r="P280" s="29">
        <f t="shared" si="28"/>
        <v>986.4499999999999</v>
      </c>
      <c r="Q280" s="29">
        <f t="shared" si="29"/>
        <v>13351.75</v>
      </c>
    </row>
    <row r="281" spans="1:17" s="30" customFormat="1" ht="31.8" customHeight="1">
      <c r="A281" s="83" t="s">
        <v>1740</v>
      </c>
      <c r="B281" s="27">
        <v>93187</v>
      </c>
      <c r="C281" s="32" t="s">
        <v>42</v>
      </c>
      <c r="D281" s="27"/>
      <c r="E281" s="134" t="s">
        <v>1756</v>
      </c>
      <c r="F281" s="135"/>
      <c r="G281" s="135"/>
      <c r="H281" s="135"/>
      <c r="I281" s="135"/>
      <c r="J281" s="135"/>
      <c r="K281" s="15">
        <v>69.8</v>
      </c>
      <c r="L281" s="82" t="s">
        <v>1661</v>
      </c>
      <c r="M281" s="13">
        <v>70.2</v>
      </c>
      <c r="N281" s="15">
        <v>27.05</v>
      </c>
      <c r="O281" s="28">
        <f>SUM(K281*M281)</f>
        <v>4899.96</v>
      </c>
      <c r="P281" s="29">
        <f>SUM(K281*N281)</f>
        <v>1888.09</v>
      </c>
      <c r="Q281" s="29">
        <f>SUM(O281:P281)</f>
        <v>6788.05</v>
      </c>
    </row>
    <row r="282" spans="1:17" s="30" customFormat="1" ht="31.8" customHeight="1">
      <c r="A282" s="83" t="s">
        <v>1741</v>
      </c>
      <c r="B282" s="27">
        <v>93197</v>
      </c>
      <c r="C282" s="32" t="s">
        <v>42</v>
      </c>
      <c r="D282" s="27"/>
      <c r="E282" s="134" t="s">
        <v>1757</v>
      </c>
      <c r="F282" s="135"/>
      <c r="G282" s="135"/>
      <c r="H282" s="135"/>
      <c r="I282" s="135"/>
      <c r="J282" s="135"/>
      <c r="K282" s="15">
        <v>60.9</v>
      </c>
      <c r="L282" s="82" t="s">
        <v>1661</v>
      </c>
      <c r="M282" s="13">
        <v>63.85</v>
      </c>
      <c r="N282" s="13">
        <v>27.14</v>
      </c>
      <c r="O282" s="28">
        <f>SUM(K282*M282)</f>
        <v>3888.465</v>
      </c>
      <c r="P282" s="29">
        <f>SUM(K282*N282)</f>
        <v>1652.826</v>
      </c>
      <c r="Q282" s="29">
        <f>SUM(O282:P282)+0.01</f>
        <v>5541.301</v>
      </c>
    </row>
    <row r="283" spans="1:17" s="30" customFormat="1" ht="12.75">
      <c r="A283" s="27"/>
      <c r="B283" s="27"/>
      <c r="C283" s="27"/>
      <c r="D283" s="27"/>
      <c r="E283" s="140" t="s">
        <v>322</v>
      </c>
      <c r="F283" s="140"/>
      <c r="G283" s="140"/>
      <c r="H283" s="140"/>
      <c r="I283" s="140"/>
      <c r="J283" s="140"/>
      <c r="K283" s="31"/>
      <c r="L283" s="20" t="s">
        <v>0</v>
      </c>
      <c r="O283" s="49">
        <f>SUM(O263:O282)</f>
        <v>272580.85240000003</v>
      </c>
      <c r="P283" s="49">
        <f>SUM(P263:P282)-0.01</f>
        <v>19656.9877</v>
      </c>
      <c r="Q283" s="49">
        <f>SUM(Q263:Q282)</f>
        <v>292237.8401</v>
      </c>
    </row>
    <row r="284" spans="5:16" ht="12.75">
      <c r="E284" s="11"/>
      <c r="F284" s="11"/>
      <c r="G284" s="11"/>
      <c r="H284" s="11"/>
      <c r="I284" s="11"/>
      <c r="J284" s="11"/>
      <c r="K284" s="11"/>
      <c r="L284" s="20"/>
      <c r="M284" s="17"/>
      <c r="N284" s="18"/>
      <c r="O284" s="17"/>
      <c r="P284" s="11"/>
    </row>
    <row r="285" spans="1:16" ht="12.75">
      <c r="A285" s="57" t="s">
        <v>315</v>
      </c>
      <c r="E285" s="140" t="s">
        <v>318</v>
      </c>
      <c r="F285" s="140"/>
      <c r="G285" s="140"/>
      <c r="H285" s="140"/>
      <c r="I285" s="140"/>
      <c r="J285" s="140"/>
      <c r="K285" s="11"/>
      <c r="L285" s="31"/>
      <c r="M285" s="11"/>
      <c r="N285" s="11"/>
      <c r="O285" s="11"/>
      <c r="P285" s="11"/>
    </row>
    <row r="286" spans="1:16" ht="12.75">
      <c r="A286" s="57" t="s">
        <v>316</v>
      </c>
      <c r="E286" s="140" t="s">
        <v>319</v>
      </c>
      <c r="F286" s="140"/>
      <c r="G286" s="140"/>
      <c r="H286" s="140"/>
      <c r="I286" s="140"/>
      <c r="J286" s="140"/>
      <c r="K286" s="11"/>
      <c r="L286" s="31"/>
      <c r="M286" s="11"/>
      <c r="N286" s="11"/>
      <c r="O286" s="11"/>
      <c r="P286" s="11"/>
    </row>
    <row r="287" spans="1:17" ht="12.75">
      <c r="A287" s="25" t="s">
        <v>317</v>
      </c>
      <c r="B287" s="5" t="s">
        <v>321</v>
      </c>
      <c r="C287" s="33" t="s">
        <v>43</v>
      </c>
      <c r="E287" s="26" t="s">
        <v>320</v>
      </c>
      <c r="F287" s="11"/>
      <c r="G287" s="11"/>
      <c r="H287" s="11"/>
      <c r="I287" s="11"/>
      <c r="J287" s="11"/>
      <c r="K287" s="15">
        <v>252.82</v>
      </c>
      <c r="L287" s="20" t="s">
        <v>6</v>
      </c>
      <c r="M287" s="15">
        <v>52.65</v>
      </c>
      <c r="N287" s="15">
        <v>23.61</v>
      </c>
      <c r="O287" s="28">
        <f>SUM(K287*M287)</f>
        <v>13310.973</v>
      </c>
      <c r="P287" s="29">
        <f>SUM(K287*N287)</f>
        <v>5969.080199999999</v>
      </c>
      <c r="Q287" s="29">
        <f>SUM(O287:P287)</f>
        <v>19280.0532</v>
      </c>
    </row>
    <row r="288" spans="5:17" ht="12.75">
      <c r="E288" s="140" t="s">
        <v>323</v>
      </c>
      <c r="F288" s="140"/>
      <c r="G288" s="140"/>
      <c r="H288" s="140"/>
      <c r="I288" s="140"/>
      <c r="J288" s="140"/>
      <c r="K288" s="11"/>
      <c r="L288" s="20" t="s">
        <v>0</v>
      </c>
      <c r="O288" s="24">
        <f>SUM(O287)</f>
        <v>13310.973</v>
      </c>
      <c r="P288" s="24">
        <f>SUM(P287)</f>
        <v>5969.080199999999</v>
      </c>
      <c r="Q288" s="24">
        <f>SUM(Q287)</f>
        <v>19280.0532</v>
      </c>
    </row>
    <row r="289" spans="5:16" ht="12.75">
      <c r="E289" s="11"/>
      <c r="F289" s="11"/>
      <c r="G289" s="11"/>
      <c r="H289" s="11"/>
      <c r="I289" s="11"/>
      <c r="J289" s="11"/>
      <c r="K289" s="11"/>
      <c r="L289" s="20"/>
      <c r="M289" s="35"/>
      <c r="N289" s="35"/>
      <c r="O289" s="35"/>
      <c r="P289" s="11"/>
    </row>
    <row r="290" spans="5:17" ht="12.75">
      <c r="E290" s="140" t="s">
        <v>324</v>
      </c>
      <c r="F290" s="140"/>
      <c r="G290" s="140"/>
      <c r="H290" s="140"/>
      <c r="I290" s="140"/>
      <c r="J290" s="140"/>
      <c r="K290" s="11"/>
      <c r="L290" s="20"/>
      <c r="M290" s="35"/>
      <c r="N290" s="35"/>
      <c r="O290" s="35">
        <f>SUM(O288)</f>
        <v>13310.973</v>
      </c>
      <c r="P290" s="35">
        <f>SUM(P288)</f>
        <v>5969.080199999999</v>
      </c>
      <c r="Q290" s="35">
        <f>SUM(Q288)</f>
        <v>19280.0532</v>
      </c>
    </row>
    <row r="291" spans="5:14" ht="12.75">
      <c r="E291" s="11"/>
      <c r="F291" s="11"/>
      <c r="G291" s="11"/>
      <c r="H291" s="11"/>
      <c r="I291" s="11"/>
      <c r="J291" s="11"/>
      <c r="K291" s="11"/>
      <c r="L291" s="20"/>
      <c r="M291" s="35"/>
      <c r="N291" s="35"/>
    </row>
    <row r="292" spans="5:17" ht="12.75">
      <c r="E292" s="146" t="s">
        <v>325</v>
      </c>
      <c r="F292" s="146"/>
      <c r="G292" s="146"/>
      <c r="H292" s="146"/>
      <c r="I292" s="146"/>
      <c r="J292" s="146"/>
      <c r="K292" s="11"/>
      <c r="L292" s="20"/>
      <c r="M292" s="35"/>
      <c r="N292" s="35"/>
      <c r="O292" s="24">
        <f>SUM(O201+O209+O213+O242+O260+O283+O290)-0.01</f>
        <v>1041247.1312000002</v>
      </c>
      <c r="P292" s="24">
        <f>SUM(P201+P209+P213+P242+P260+P283+P290)</f>
        <v>283898.8485</v>
      </c>
      <c r="Q292" s="24">
        <f>SUM(Q201+Q209+Q213+Q242+Q260+Q283+Q290)</f>
        <v>1325145.9796999998</v>
      </c>
    </row>
    <row r="293" spans="5:16" ht="12.75">
      <c r="E293" s="11"/>
      <c r="F293" s="11"/>
      <c r="G293" s="11"/>
      <c r="H293" s="11"/>
      <c r="I293" s="11"/>
      <c r="J293" s="11"/>
      <c r="K293" s="11"/>
      <c r="L293" s="20"/>
      <c r="M293" s="35"/>
      <c r="N293" s="35"/>
      <c r="O293" s="11"/>
      <c r="P293" s="11"/>
    </row>
    <row r="294" spans="1:16" ht="12.75">
      <c r="A294" s="57" t="s">
        <v>337</v>
      </c>
      <c r="E294" s="140" t="s">
        <v>339</v>
      </c>
      <c r="F294" s="140"/>
      <c r="G294" s="140"/>
      <c r="H294" s="140"/>
      <c r="I294" s="140"/>
      <c r="J294" s="140"/>
      <c r="K294" s="11"/>
      <c r="L294" s="20"/>
      <c r="M294" s="35"/>
      <c r="N294" s="35"/>
      <c r="O294" s="11"/>
      <c r="P294" s="11"/>
    </row>
    <row r="295" spans="1:16" ht="12.75">
      <c r="A295" s="57" t="s">
        <v>338</v>
      </c>
      <c r="E295" s="140" t="s">
        <v>340</v>
      </c>
      <c r="F295" s="140"/>
      <c r="G295" s="140"/>
      <c r="H295" s="140"/>
      <c r="I295" s="140"/>
      <c r="J295" s="140"/>
      <c r="K295" s="11"/>
      <c r="L295" s="31"/>
      <c r="M295" s="11"/>
      <c r="N295" s="11"/>
      <c r="O295" s="11"/>
      <c r="P295" s="11"/>
    </row>
    <row r="296" spans="1:17" s="30" customFormat="1" ht="54.6" customHeight="1">
      <c r="A296" s="32" t="s">
        <v>341</v>
      </c>
      <c r="B296" s="27">
        <v>86941</v>
      </c>
      <c r="C296" s="32" t="s">
        <v>42</v>
      </c>
      <c r="D296" s="27"/>
      <c r="E296" s="135" t="s">
        <v>343</v>
      </c>
      <c r="F296" s="135"/>
      <c r="G296" s="135"/>
      <c r="H296" s="135"/>
      <c r="I296" s="135"/>
      <c r="J296" s="135"/>
      <c r="K296" s="15">
        <v>38</v>
      </c>
      <c r="L296" s="20" t="s">
        <v>7</v>
      </c>
      <c r="M296" s="16">
        <v>1040.69</v>
      </c>
      <c r="N296" s="15">
        <v>71.45</v>
      </c>
      <c r="O296" s="28">
        <f aca="true" t="shared" si="30" ref="O296:O311">SUM(K296*M296)</f>
        <v>39546.22</v>
      </c>
      <c r="P296" s="29">
        <f aca="true" t="shared" si="31" ref="P296:P311">SUM(K296*N296)</f>
        <v>2715.1</v>
      </c>
      <c r="Q296" s="29">
        <f>SUM(O296:P296)</f>
        <v>42261.32</v>
      </c>
    </row>
    <row r="297" spans="1:17" s="30" customFormat="1" ht="57" customHeight="1">
      <c r="A297" s="32" t="s">
        <v>359</v>
      </c>
      <c r="B297" s="27">
        <v>86943</v>
      </c>
      <c r="C297" s="32" t="s">
        <v>42</v>
      </c>
      <c r="D297" s="27"/>
      <c r="E297" s="135" t="s">
        <v>344</v>
      </c>
      <c r="F297" s="135"/>
      <c r="G297" s="135"/>
      <c r="H297" s="135"/>
      <c r="I297" s="135"/>
      <c r="J297" s="135"/>
      <c r="K297" s="15">
        <v>14</v>
      </c>
      <c r="L297" s="20" t="s">
        <v>7</v>
      </c>
      <c r="M297" s="14">
        <v>281.56</v>
      </c>
      <c r="N297" s="15">
        <v>27.71</v>
      </c>
      <c r="O297" s="28">
        <f t="shared" si="30"/>
        <v>3941.84</v>
      </c>
      <c r="P297" s="29">
        <f t="shared" si="31"/>
        <v>387.94</v>
      </c>
      <c r="Q297" s="29">
        <f aca="true" t="shared" si="32" ref="Q297:Q311">SUM(O297:P297)</f>
        <v>4329.78</v>
      </c>
    </row>
    <row r="298" spans="1:17" s="30" customFormat="1" ht="31.2" customHeight="1">
      <c r="A298" s="32" t="s">
        <v>360</v>
      </c>
      <c r="B298" s="32">
        <v>100865</v>
      </c>
      <c r="C298" s="32" t="s">
        <v>42</v>
      </c>
      <c r="D298" s="25"/>
      <c r="E298" s="135" t="s">
        <v>1138</v>
      </c>
      <c r="F298" s="135"/>
      <c r="G298" s="135"/>
      <c r="H298" s="135"/>
      <c r="I298" s="135"/>
      <c r="J298" s="135"/>
      <c r="K298" s="13">
        <v>14</v>
      </c>
      <c r="L298" s="20" t="s">
        <v>7</v>
      </c>
      <c r="M298" s="14">
        <v>849.43</v>
      </c>
      <c r="N298" s="15">
        <v>19.76</v>
      </c>
      <c r="O298" s="28">
        <f>SUM(K298*M298)</f>
        <v>11892.019999999999</v>
      </c>
      <c r="P298" s="29">
        <f t="shared" si="31"/>
        <v>276.64000000000004</v>
      </c>
      <c r="Q298" s="29">
        <f>SUM(O298:P298)</f>
        <v>12168.659999999998</v>
      </c>
    </row>
    <row r="299" spans="1:17" s="30" customFormat="1" ht="28.2" customHeight="1">
      <c r="A299" s="32" t="s">
        <v>361</v>
      </c>
      <c r="B299" s="32">
        <v>100868</v>
      </c>
      <c r="C299" s="32" t="s">
        <v>42</v>
      </c>
      <c r="D299" s="25"/>
      <c r="E299" s="135" t="s">
        <v>1139</v>
      </c>
      <c r="F299" s="135"/>
      <c r="G299" s="135"/>
      <c r="H299" s="135"/>
      <c r="I299" s="135"/>
      <c r="J299" s="135"/>
      <c r="K299" s="13">
        <v>14</v>
      </c>
      <c r="L299" s="20" t="s">
        <v>7</v>
      </c>
      <c r="M299" s="14">
        <v>441.78</v>
      </c>
      <c r="N299" s="15">
        <v>29.64</v>
      </c>
      <c r="O299" s="28">
        <f>SUM(K299*M299)</f>
        <v>6184.92</v>
      </c>
      <c r="P299" s="29">
        <f t="shared" si="31"/>
        <v>414.96000000000004</v>
      </c>
      <c r="Q299" s="29">
        <f>SUM(O299:P299)</f>
        <v>6599.88</v>
      </c>
    </row>
    <row r="300" spans="1:17" s="30" customFormat="1" ht="44.4" customHeight="1">
      <c r="A300" s="32" t="s">
        <v>362</v>
      </c>
      <c r="B300" s="27">
        <v>86932</v>
      </c>
      <c r="C300" s="32" t="s">
        <v>42</v>
      </c>
      <c r="D300" s="27"/>
      <c r="E300" s="135" t="s">
        <v>345</v>
      </c>
      <c r="F300" s="135"/>
      <c r="G300" s="135"/>
      <c r="H300" s="135"/>
      <c r="I300" s="135"/>
      <c r="J300" s="135"/>
      <c r="K300" s="15">
        <v>16</v>
      </c>
      <c r="L300" s="20" t="s">
        <v>7</v>
      </c>
      <c r="M300" s="14">
        <v>553.48</v>
      </c>
      <c r="N300" s="15">
        <v>33.04</v>
      </c>
      <c r="O300" s="28">
        <f t="shared" si="30"/>
        <v>8855.68</v>
      </c>
      <c r="P300" s="29">
        <f t="shared" si="31"/>
        <v>528.64</v>
      </c>
      <c r="Q300" s="29">
        <f t="shared" si="32"/>
        <v>9384.32</v>
      </c>
    </row>
    <row r="301" spans="1:17" s="30" customFormat="1" ht="55.05" customHeight="1">
      <c r="A301" s="32" t="s">
        <v>363</v>
      </c>
      <c r="B301" s="27">
        <v>95472</v>
      </c>
      <c r="C301" s="32" t="s">
        <v>42</v>
      </c>
      <c r="D301" s="27"/>
      <c r="E301" s="135" t="s">
        <v>346</v>
      </c>
      <c r="F301" s="135"/>
      <c r="G301" s="135"/>
      <c r="H301" s="135"/>
      <c r="I301" s="135"/>
      <c r="J301" s="135"/>
      <c r="K301" s="15">
        <v>10</v>
      </c>
      <c r="L301" s="20" t="s">
        <v>7</v>
      </c>
      <c r="M301" s="14">
        <v>754.86</v>
      </c>
      <c r="N301" s="15">
        <v>39.99</v>
      </c>
      <c r="O301" s="28">
        <f t="shared" si="30"/>
        <v>7548.6</v>
      </c>
      <c r="P301" s="29">
        <f t="shared" si="31"/>
        <v>399.90000000000003</v>
      </c>
      <c r="Q301" s="29">
        <f t="shared" si="32"/>
        <v>7948.5</v>
      </c>
    </row>
    <row r="302" spans="1:17" s="30" customFormat="1" ht="30.6" customHeight="1">
      <c r="A302" s="32" t="s">
        <v>364</v>
      </c>
      <c r="B302" s="27">
        <v>100849</v>
      </c>
      <c r="C302" s="32" t="s">
        <v>42</v>
      </c>
      <c r="D302" s="27"/>
      <c r="E302" s="135" t="s">
        <v>347</v>
      </c>
      <c r="F302" s="135"/>
      <c r="G302" s="135"/>
      <c r="H302" s="135"/>
      <c r="I302" s="135"/>
      <c r="J302" s="135"/>
      <c r="K302" s="15">
        <v>26</v>
      </c>
      <c r="L302" s="20" t="s">
        <v>7</v>
      </c>
      <c r="M302" s="15">
        <v>53.98</v>
      </c>
      <c r="N302" s="13">
        <v>4.8</v>
      </c>
      <c r="O302" s="28">
        <f t="shared" si="30"/>
        <v>1403.48</v>
      </c>
      <c r="P302" s="29">
        <f t="shared" si="31"/>
        <v>124.8</v>
      </c>
      <c r="Q302" s="29">
        <f t="shared" si="32"/>
        <v>1528.28</v>
      </c>
    </row>
    <row r="303" spans="1:17" s="30" customFormat="1" ht="30.6" customHeight="1">
      <c r="A303" s="83" t="s">
        <v>365</v>
      </c>
      <c r="B303" s="27">
        <v>86880</v>
      </c>
      <c r="C303" s="32" t="s">
        <v>42</v>
      </c>
      <c r="D303" s="27"/>
      <c r="E303" s="135" t="s">
        <v>349</v>
      </c>
      <c r="F303" s="135"/>
      <c r="G303" s="135"/>
      <c r="H303" s="135"/>
      <c r="I303" s="135"/>
      <c r="J303" s="135"/>
      <c r="K303" s="15">
        <v>20</v>
      </c>
      <c r="L303" s="20" t="s">
        <v>7</v>
      </c>
      <c r="M303" s="15">
        <v>27.78</v>
      </c>
      <c r="N303" s="13">
        <v>3.84</v>
      </c>
      <c r="O303" s="28">
        <f>SUM(K303*M303)</f>
        <v>555.6</v>
      </c>
      <c r="P303" s="29">
        <f>SUM(K303*N303)</f>
        <v>76.8</v>
      </c>
      <c r="Q303" s="29">
        <f>SUM(O303:P303)</f>
        <v>632.4</v>
      </c>
    </row>
    <row r="304" spans="1:17" s="30" customFormat="1" ht="28.8" customHeight="1">
      <c r="A304" s="83" t="s">
        <v>366</v>
      </c>
      <c r="B304" s="27">
        <v>86881</v>
      </c>
      <c r="C304" s="32" t="s">
        <v>42</v>
      </c>
      <c r="D304" s="27"/>
      <c r="E304" s="139" t="s">
        <v>348</v>
      </c>
      <c r="F304" s="139"/>
      <c r="G304" s="139"/>
      <c r="H304" s="139"/>
      <c r="I304" s="139"/>
      <c r="J304" s="139"/>
      <c r="K304" s="15">
        <v>20</v>
      </c>
      <c r="L304" s="20" t="s">
        <v>7</v>
      </c>
      <c r="M304" s="13">
        <v>319.55</v>
      </c>
      <c r="N304" s="13">
        <v>8.55</v>
      </c>
      <c r="O304" s="28">
        <f t="shared" si="30"/>
        <v>6391</v>
      </c>
      <c r="P304" s="29">
        <f t="shared" si="31"/>
        <v>171</v>
      </c>
      <c r="Q304" s="29">
        <f t="shared" si="32"/>
        <v>6562</v>
      </c>
    </row>
    <row r="305" spans="1:17" s="30" customFormat="1" ht="31.8" customHeight="1">
      <c r="A305" s="83" t="s">
        <v>367</v>
      </c>
      <c r="B305" s="27">
        <v>86910</v>
      </c>
      <c r="C305" s="32" t="s">
        <v>42</v>
      </c>
      <c r="D305" s="27"/>
      <c r="E305" s="135" t="s">
        <v>350</v>
      </c>
      <c r="F305" s="135"/>
      <c r="G305" s="135"/>
      <c r="H305" s="135"/>
      <c r="I305" s="135"/>
      <c r="J305" s="135"/>
      <c r="K305" s="13">
        <v>12</v>
      </c>
      <c r="L305" s="20" t="s">
        <v>7</v>
      </c>
      <c r="M305" s="14">
        <v>197.83</v>
      </c>
      <c r="N305" s="13">
        <v>3.63</v>
      </c>
      <c r="O305" s="28">
        <f t="shared" si="30"/>
        <v>2373.96</v>
      </c>
      <c r="P305" s="29">
        <f t="shared" si="31"/>
        <v>43.56</v>
      </c>
      <c r="Q305" s="29">
        <f t="shared" si="32"/>
        <v>2417.52</v>
      </c>
    </row>
    <row r="306" spans="1:17" s="30" customFormat="1" ht="29.4" customHeight="1">
      <c r="A306" s="83" t="s">
        <v>368</v>
      </c>
      <c r="B306" s="27">
        <v>103018</v>
      </c>
      <c r="C306" s="32" t="s">
        <v>42</v>
      </c>
      <c r="D306" s="27"/>
      <c r="E306" s="135" t="s">
        <v>351</v>
      </c>
      <c r="F306" s="135"/>
      <c r="G306" s="135"/>
      <c r="H306" s="135"/>
      <c r="I306" s="135"/>
      <c r="J306" s="135"/>
      <c r="K306" s="13">
        <v>4</v>
      </c>
      <c r="L306" s="20" t="s">
        <v>7</v>
      </c>
      <c r="M306" s="14">
        <v>286.26</v>
      </c>
      <c r="N306" s="15">
        <v>37.3</v>
      </c>
      <c r="O306" s="28">
        <f t="shared" si="30"/>
        <v>1145.04</v>
      </c>
      <c r="P306" s="29">
        <f t="shared" si="31"/>
        <v>149.2</v>
      </c>
      <c r="Q306" s="29">
        <f t="shared" si="32"/>
        <v>1294.24</v>
      </c>
    </row>
    <row r="307" spans="1:17" s="30" customFormat="1" ht="30.6" customHeight="1">
      <c r="A307" s="83" t="s">
        <v>369</v>
      </c>
      <c r="B307" s="27">
        <v>86915</v>
      </c>
      <c r="C307" s="32" t="s">
        <v>42</v>
      </c>
      <c r="D307" s="27"/>
      <c r="E307" s="135" t="s">
        <v>352</v>
      </c>
      <c r="F307" s="135"/>
      <c r="G307" s="135"/>
      <c r="H307" s="135"/>
      <c r="I307" s="135"/>
      <c r="J307" s="135"/>
      <c r="K307" s="13">
        <v>4</v>
      </c>
      <c r="L307" s="20" t="s">
        <v>7</v>
      </c>
      <c r="M307" s="14">
        <v>223.19</v>
      </c>
      <c r="N307" s="13">
        <v>3</v>
      </c>
      <c r="O307" s="28">
        <f t="shared" si="30"/>
        <v>892.76</v>
      </c>
      <c r="P307" s="29">
        <f t="shared" si="31"/>
        <v>12</v>
      </c>
      <c r="Q307" s="29">
        <f t="shared" si="32"/>
        <v>904.76</v>
      </c>
    </row>
    <row r="308" spans="1:17" s="30" customFormat="1" ht="20.4" customHeight="1">
      <c r="A308" s="83" t="s">
        <v>370</v>
      </c>
      <c r="B308" s="83" t="s">
        <v>1537</v>
      </c>
      <c r="C308" s="33" t="s">
        <v>43</v>
      </c>
      <c r="D308" s="25"/>
      <c r="E308" s="134" t="s">
        <v>1538</v>
      </c>
      <c r="F308" s="135"/>
      <c r="G308" s="135"/>
      <c r="H308" s="135"/>
      <c r="I308" s="135"/>
      <c r="J308" s="135"/>
      <c r="K308" s="13">
        <v>4</v>
      </c>
      <c r="L308" s="20" t="s">
        <v>7</v>
      </c>
      <c r="M308" s="14">
        <v>258.1</v>
      </c>
      <c r="N308" s="13">
        <v>30.73</v>
      </c>
      <c r="O308" s="28">
        <f>SUM(K308*M308)</f>
        <v>1032.4</v>
      </c>
      <c r="P308" s="29">
        <f t="shared" si="31"/>
        <v>122.92</v>
      </c>
      <c r="Q308" s="29">
        <f>SUM(O308:P308)</f>
        <v>1155.3200000000002</v>
      </c>
    </row>
    <row r="309" spans="1:17" s="30" customFormat="1" ht="55.05" customHeight="1">
      <c r="A309" s="83" t="s">
        <v>371</v>
      </c>
      <c r="B309" s="27">
        <v>86922</v>
      </c>
      <c r="C309" s="32" t="s">
        <v>42</v>
      </c>
      <c r="D309" s="27"/>
      <c r="E309" s="135" t="s">
        <v>353</v>
      </c>
      <c r="F309" s="135"/>
      <c r="G309" s="135"/>
      <c r="H309" s="135"/>
      <c r="I309" s="135"/>
      <c r="J309" s="135"/>
      <c r="K309" s="13">
        <v>3</v>
      </c>
      <c r="L309" s="20" t="s">
        <v>7</v>
      </c>
      <c r="M309" s="16">
        <v>1056.41</v>
      </c>
      <c r="N309" s="15">
        <v>46.19</v>
      </c>
      <c r="O309" s="28">
        <f t="shared" si="30"/>
        <v>3169.2300000000005</v>
      </c>
      <c r="P309" s="29">
        <f t="shared" si="31"/>
        <v>138.57</v>
      </c>
      <c r="Q309" s="29">
        <f t="shared" si="32"/>
        <v>3307.8000000000006</v>
      </c>
    </row>
    <row r="310" spans="1:17" s="30" customFormat="1" ht="28.8" customHeight="1">
      <c r="A310" s="83" t="s">
        <v>372</v>
      </c>
      <c r="B310" s="27">
        <v>100860</v>
      </c>
      <c r="C310" s="32" t="s">
        <v>42</v>
      </c>
      <c r="D310" s="27"/>
      <c r="E310" s="135" t="s">
        <v>354</v>
      </c>
      <c r="F310" s="135"/>
      <c r="G310" s="135"/>
      <c r="H310" s="135"/>
      <c r="I310" s="135"/>
      <c r="J310" s="135"/>
      <c r="K310" s="15">
        <v>17</v>
      </c>
      <c r="L310" s="20" t="s">
        <v>7</v>
      </c>
      <c r="M310" s="15">
        <v>92.93</v>
      </c>
      <c r="N310" s="15">
        <v>13.96</v>
      </c>
      <c r="O310" s="28">
        <f t="shared" si="30"/>
        <v>1579.8100000000002</v>
      </c>
      <c r="P310" s="29">
        <f t="shared" si="31"/>
        <v>237.32000000000002</v>
      </c>
      <c r="Q310" s="29">
        <f t="shared" si="32"/>
        <v>1817.13</v>
      </c>
    </row>
    <row r="311" spans="1:17" s="30" customFormat="1" ht="45.6" customHeight="1">
      <c r="A311" s="83" t="s">
        <v>373</v>
      </c>
      <c r="B311" s="27">
        <v>89985</v>
      </c>
      <c r="C311" s="32" t="s">
        <v>42</v>
      </c>
      <c r="D311" s="27"/>
      <c r="E311" s="135" t="s">
        <v>355</v>
      </c>
      <c r="F311" s="135"/>
      <c r="G311" s="135"/>
      <c r="H311" s="135"/>
      <c r="I311" s="135"/>
      <c r="J311" s="135"/>
      <c r="K311" s="15">
        <v>17</v>
      </c>
      <c r="L311" s="20" t="s">
        <v>7</v>
      </c>
      <c r="M311" s="14">
        <v>116.23</v>
      </c>
      <c r="N311" s="13">
        <v>10.29</v>
      </c>
      <c r="O311" s="28">
        <f t="shared" si="30"/>
        <v>1975.91</v>
      </c>
      <c r="P311" s="29">
        <f t="shared" si="31"/>
        <v>174.92999999999998</v>
      </c>
      <c r="Q311" s="29">
        <f t="shared" si="32"/>
        <v>2150.84</v>
      </c>
    </row>
    <row r="312" spans="1:17" s="30" customFormat="1" ht="12.75">
      <c r="A312" s="27"/>
      <c r="B312" s="27"/>
      <c r="C312" s="27"/>
      <c r="D312" s="27"/>
      <c r="E312" s="140" t="s">
        <v>342</v>
      </c>
      <c r="F312" s="140"/>
      <c r="G312" s="140"/>
      <c r="H312" s="140"/>
      <c r="I312" s="140"/>
      <c r="J312" s="140"/>
      <c r="O312" s="49">
        <f>SUM(O296:O311)</f>
        <v>98488.46999999999</v>
      </c>
      <c r="P312" s="49">
        <f>SUM(P296:P311)</f>
        <v>5974.28</v>
      </c>
      <c r="Q312" s="49">
        <f>SUM(Q296:Q311)</f>
        <v>104462.75</v>
      </c>
    </row>
    <row r="313" spans="1:16" s="30" customFormat="1" ht="12.75">
      <c r="A313" s="27"/>
      <c r="B313" s="27"/>
      <c r="C313" s="27"/>
      <c r="D313" s="27"/>
      <c r="E313" s="31"/>
      <c r="F313" s="31"/>
      <c r="G313" s="31"/>
      <c r="H313" s="31"/>
      <c r="I313" s="31"/>
      <c r="J313" s="31"/>
      <c r="P313" s="31"/>
    </row>
    <row r="314" spans="1:16" s="30" customFormat="1" ht="12.75">
      <c r="A314" s="58" t="s">
        <v>356</v>
      </c>
      <c r="B314" s="27"/>
      <c r="C314" s="27"/>
      <c r="D314" s="27"/>
      <c r="E314" s="140" t="s">
        <v>358</v>
      </c>
      <c r="F314" s="140"/>
      <c r="G314" s="140"/>
      <c r="H314" s="140"/>
      <c r="I314" s="140"/>
      <c r="J314" s="140"/>
      <c r="K314" s="31"/>
      <c r="L314" s="20" t="s">
        <v>0</v>
      </c>
      <c r="P314" s="31"/>
    </row>
    <row r="315" spans="1:17" s="30" customFormat="1" ht="31.8" customHeight="1">
      <c r="A315" s="32" t="s">
        <v>357</v>
      </c>
      <c r="B315" s="27">
        <v>95544</v>
      </c>
      <c r="C315" s="32" t="s">
        <v>42</v>
      </c>
      <c r="D315" s="27"/>
      <c r="E315" s="135" t="s">
        <v>375</v>
      </c>
      <c r="F315" s="135"/>
      <c r="G315" s="135"/>
      <c r="H315" s="135"/>
      <c r="I315" s="135"/>
      <c r="J315" s="135"/>
      <c r="K315" s="15">
        <v>56</v>
      </c>
      <c r="L315" s="20" t="s">
        <v>7</v>
      </c>
      <c r="M315" s="15">
        <v>89.06</v>
      </c>
      <c r="N315" s="13">
        <v>9.88</v>
      </c>
      <c r="O315" s="28">
        <f>SUM(K315*M315)</f>
        <v>4987.360000000001</v>
      </c>
      <c r="P315" s="29">
        <f>SUM(K315*N315)</f>
        <v>553.2800000000001</v>
      </c>
      <c r="Q315" s="29">
        <f>SUM(O315:P315)</f>
        <v>5540.64</v>
      </c>
    </row>
    <row r="316" spans="1:17" s="30" customFormat="1" ht="33" customHeight="1">
      <c r="A316" s="32" t="s">
        <v>381</v>
      </c>
      <c r="B316" s="27">
        <v>95547</v>
      </c>
      <c r="C316" s="32" t="s">
        <v>42</v>
      </c>
      <c r="D316" s="27"/>
      <c r="E316" s="135" t="s">
        <v>378</v>
      </c>
      <c r="F316" s="135"/>
      <c r="G316" s="135"/>
      <c r="H316" s="135"/>
      <c r="I316" s="135"/>
      <c r="J316" s="135"/>
      <c r="K316" s="15">
        <v>56</v>
      </c>
      <c r="L316" s="20" t="s">
        <v>7</v>
      </c>
      <c r="M316" s="15">
        <v>48.4</v>
      </c>
      <c r="N316" s="13">
        <v>9.88</v>
      </c>
      <c r="O316" s="28">
        <f>SUM(K316*M316)</f>
        <v>2710.4</v>
      </c>
      <c r="P316" s="29">
        <f>SUM(K316*N316)</f>
        <v>553.2800000000001</v>
      </c>
      <c r="Q316" s="29">
        <f>SUM(O316:P316)</f>
        <v>3263.6800000000003</v>
      </c>
    </row>
    <row r="317" spans="1:17" s="30" customFormat="1" ht="16.8" customHeight="1">
      <c r="A317" s="32" t="s">
        <v>382</v>
      </c>
      <c r="B317" s="27" t="s">
        <v>380</v>
      </c>
      <c r="C317" s="33" t="s">
        <v>43</v>
      </c>
      <c r="D317" s="27"/>
      <c r="E317" s="61" t="s">
        <v>379</v>
      </c>
      <c r="F317" s="31"/>
      <c r="G317" s="31"/>
      <c r="H317" s="31"/>
      <c r="I317" s="31"/>
      <c r="J317" s="31"/>
      <c r="K317" s="15">
        <v>54</v>
      </c>
      <c r="L317" s="20" t="s">
        <v>7</v>
      </c>
      <c r="M317" s="15">
        <v>52.44</v>
      </c>
      <c r="N317" s="13">
        <v>9.88</v>
      </c>
      <c r="O317" s="28">
        <f>SUM(K317*M317)</f>
        <v>2831.7599999999998</v>
      </c>
      <c r="P317" s="29">
        <f>SUM(K317*N317)</f>
        <v>533.5200000000001</v>
      </c>
      <c r="Q317" s="29">
        <f>SUM(O317:P317)</f>
        <v>3365.2799999999997</v>
      </c>
    </row>
    <row r="318" spans="1:17" s="30" customFormat="1" ht="12.75">
      <c r="A318" s="32" t="s">
        <v>383</v>
      </c>
      <c r="B318" s="27" t="s">
        <v>377</v>
      </c>
      <c r="C318" s="33" t="s">
        <v>43</v>
      </c>
      <c r="D318" s="27"/>
      <c r="E318" s="61" t="s">
        <v>376</v>
      </c>
      <c r="F318" s="31"/>
      <c r="G318" s="31"/>
      <c r="H318" s="31"/>
      <c r="I318" s="31"/>
      <c r="J318" s="31"/>
      <c r="K318" s="15">
        <v>26</v>
      </c>
      <c r="L318" s="20" t="s">
        <v>7</v>
      </c>
      <c r="M318" s="15">
        <v>58.28</v>
      </c>
      <c r="N318" s="13">
        <v>9.88</v>
      </c>
      <c r="O318" s="28">
        <f>SUM(K318*M318)</f>
        <v>1515.28</v>
      </c>
      <c r="P318" s="29">
        <f>SUM(K318*N318)</f>
        <v>256.88</v>
      </c>
      <c r="Q318" s="29">
        <f>SUM(O318:P318)</f>
        <v>1772.1599999999999</v>
      </c>
    </row>
    <row r="319" spans="1:17" s="30" customFormat="1" ht="12.75">
      <c r="A319" s="27"/>
      <c r="B319" s="27"/>
      <c r="C319" s="27"/>
      <c r="D319" s="27"/>
      <c r="E319" s="140" t="s">
        <v>374</v>
      </c>
      <c r="F319" s="140"/>
      <c r="G319" s="140"/>
      <c r="H319" s="140"/>
      <c r="I319" s="140"/>
      <c r="J319" s="140"/>
      <c r="K319" s="31"/>
      <c r="L319" s="20" t="s">
        <v>0</v>
      </c>
      <c r="O319" s="49">
        <f>SUM(O315:O318)</f>
        <v>12044.800000000001</v>
      </c>
      <c r="P319" s="49">
        <f>SUM(P315:P318)</f>
        <v>1896.9600000000005</v>
      </c>
      <c r="Q319" s="49">
        <f>SUM(Q315:Q318)</f>
        <v>13941.759999999998</v>
      </c>
    </row>
    <row r="320" spans="5:16" ht="12.75">
      <c r="E320" s="11"/>
      <c r="F320" s="11"/>
      <c r="G320" s="11"/>
      <c r="H320" s="11"/>
      <c r="I320" s="11"/>
      <c r="J320" s="11"/>
      <c r="K320" s="11"/>
      <c r="L320" s="20"/>
      <c r="M320" s="18"/>
      <c r="N320" s="35"/>
      <c r="O320" s="18"/>
      <c r="P320" s="11"/>
    </row>
    <row r="321" spans="1:16" ht="12.75">
      <c r="A321" s="57" t="s">
        <v>384</v>
      </c>
      <c r="E321" s="140" t="s">
        <v>387</v>
      </c>
      <c r="F321" s="140"/>
      <c r="G321" s="140"/>
      <c r="H321" s="140"/>
      <c r="I321" s="140"/>
      <c r="J321" s="140"/>
      <c r="P321" s="11"/>
    </row>
    <row r="322" spans="1:16" ht="12.75">
      <c r="A322" s="57" t="s">
        <v>385</v>
      </c>
      <c r="E322" s="140" t="s">
        <v>397</v>
      </c>
      <c r="F322" s="140"/>
      <c r="G322" s="140"/>
      <c r="H322" s="140"/>
      <c r="I322" s="140"/>
      <c r="J322" s="140"/>
      <c r="K322" s="11"/>
      <c r="L322" s="31"/>
      <c r="M322" s="11"/>
      <c r="N322" s="11"/>
      <c r="O322" s="11"/>
      <c r="P322" s="11"/>
    </row>
    <row r="323" spans="1:17" s="30" customFormat="1" ht="56.4" customHeight="1">
      <c r="A323" s="32" t="s">
        <v>386</v>
      </c>
      <c r="B323" s="27">
        <v>91784</v>
      </c>
      <c r="C323" s="32" t="s">
        <v>42</v>
      </c>
      <c r="D323" s="27"/>
      <c r="E323" s="134" t="s">
        <v>1542</v>
      </c>
      <c r="F323" s="135"/>
      <c r="G323" s="135"/>
      <c r="H323" s="135"/>
      <c r="I323" s="135"/>
      <c r="J323" s="135"/>
      <c r="K323" s="13">
        <v>50</v>
      </c>
      <c r="L323" s="20" t="s">
        <v>6</v>
      </c>
      <c r="M323" s="15">
        <v>18.76</v>
      </c>
      <c r="N323" s="15">
        <v>33.51</v>
      </c>
      <c r="O323" s="28">
        <f>SUM(K323*M323)</f>
        <v>938.0000000000001</v>
      </c>
      <c r="P323" s="29">
        <f>SUM(K323*N323)</f>
        <v>1675.5</v>
      </c>
      <c r="Q323" s="29">
        <f>SUM(O323:P323)</f>
        <v>2613.5</v>
      </c>
    </row>
    <row r="324" spans="1:17" s="30" customFormat="1" ht="57" customHeight="1">
      <c r="A324" s="32" t="s">
        <v>392</v>
      </c>
      <c r="B324" s="27">
        <v>91785</v>
      </c>
      <c r="C324" s="32" t="s">
        <v>42</v>
      </c>
      <c r="D324" s="27"/>
      <c r="E324" s="135" t="s">
        <v>389</v>
      </c>
      <c r="F324" s="135"/>
      <c r="G324" s="135"/>
      <c r="H324" s="135"/>
      <c r="I324" s="135"/>
      <c r="J324" s="135"/>
      <c r="K324" s="14">
        <v>257</v>
      </c>
      <c r="L324" s="20" t="s">
        <v>6</v>
      </c>
      <c r="M324" s="15">
        <v>19.6</v>
      </c>
      <c r="N324" s="15">
        <v>32.58</v>
      </c>
      <c r="O324" s="28">
        <f>SUM(K324*M324)</f>
        <v>5037.200000000001</v>
      </c>
      <c r="P324" s="29">
        <f>SUM(K324*N324)</f>
        <v>8373.06</v>
      </c>
      <c r="Q324" s="29">
        <f>SUM(O324:P324)</f>
        <v>13410.26</v>
      </c>
    </row>
    <row r="325" spans="1:17" s="30" customFormat="1" ht="55.05" customHeight="1">
      <c r="A325" s="32" t="s">
        <v>393</v>
      </c>
      <c r="B325" s="27">
        <v>91786</v>
      </c>
      <c r="C325" s="32" t="s">
        <v>42</v>
      </c>
      <c r="D325" s="27"/>
      <c r="E325" s="135" t="s">
        <v>390</v>
      </c>
      <c r="F325" s="135"/>
      <c r="G325" s="135"/>
      <c r="H325" s="135"/>
      <c r="I325" s="135"/>
      <c r="J325" s="135"/>
      <c r="K325" s="13">
        <v>29</v>
      </c>
      <c r="L325" s="20" t="s">
        <v>6</v>
      </c>
      <c r="M325" s="15">
        <v>28.16</v>
      </c>
      <c r="N325" s="15">
        <v>14.3</v>
      </c>
      <c r="O325" s="28">
        <f>SUM(K325*M325)</f>
        <v>816.64</v>
      </c>
      <c r="P325" s="29">
        <f>SUM(K325*N325)</f>
        <v>414.70000000000005</v>
      </c>
      <c r="Q325" s="29">
        <f>SUM(O325:P325)</f>
        <v>1231.3400000000001</v>
      </c>
    </row>
    <row r="326" spans="1:17" s="30" customFormat="1" ht="12.75">
      <c r="A326" s="27"/>
      <c r="B326" s="27"/>
      <c r="C326" s="27"/>
      <c r="D326" s="27"/>
      <c r="E326" s="140" t="s">
        <v>398</v>
      </c>
      <c r="F326" s="140"/>
      <c r="G326" s="140"/>
      <c r="H326" s="140"/>
      <c r="I326" s="140"/>
      <c r="J326" s="140"/>
      <c r="K326" s="31"/>
      <c r="L326" s="20" t="s">
        <v>0</v>
      </c>
      <c r="O326" s="49">
        <f>SUM(O323:O325)</f>
        <v>6791.840000000001</v>
      </c>
      <c r="P326" s="49">
        <f>SUM(P323:P325)</f>
        <v>10463.26</v>
      </c>
      <c r="Q326" s="49">
        <f>SUM(Q323:Q325)</f>
        <v>17255.1</v>
      </c>
    </row>
    <row r="327" spans="1:17" s="30" customFormat="1" ht="12.75">
      <c r="A327" s="27"/>
      <c r="B327" s="27"/>
      <c r="C327" s="27"/>
      <c r="D327" s="27"/>
      <c r="E327" s="105"/>
      <c r="F327" s="105"/>
      <c r="G327" s="105"/>
      <c r="H327" s="105"/>
      <c r="I327" s="105"/>
      <c r="J327" s="105"/>
      <c r="K327" s="31"/>
      <c r="L327" s="20"/>
      <c r="O327" s="49"/>
      <c r="P327" s="49"/>
      <c r="Q327" s="49"/>
    </row>
    <row r="328" spans="1:17" s="30" customFormat="1" ht="12.75">
      <c r="A328" s="57" t="s">
        <v>1552</v>
      </c>
      <c r="B328" s="27"/>
      <c r="C328" s="27"/>
      <c r="D328" s="27"/>
      <c r="E328" s="140" t="s">
        <v>404</v>
      </c>
      <c r="F328" s="140"/>
      <c r="G328" s="140"/>
      <c r="H328" s="140"/>
      <c r="I328" s="140"/>
      <c r="J328" s="140"/>
      <c r="K328" s="31"/>
      <c r="L328" s="20"/>
      <c r="O328" s="49"/>
      <c r="P328" s="49"/>
      <c r="Q328" s="49"/>
    </row>
    <row r="329" spans="1:17" s="30" customFormat="1" ht="39.6" customHeight="1">
      <c r="A329" s="101" t="s">
        <v>1553</v>
      </c>
      <c r="B329" s="32">
        <v>89987</v>
      </c>
      <c r="C329" s="32" t="s">
        <v>42</v>
      </c>
      <c r="D329" s="25"/>
      <c r="E329" s="134" t="s">
        <v>1530</v>
      </c>
      <c r="F329" s="135"/>
      <c r="G329" s="135"/>
      <c r="H329" s="135"/>
      <c r="I329" s="135"/>
      <c r="J329" s="135"/>
      <c r="K329" s="13">
        <v>76</v>
      </c>
      <c r="L329" s="20" t="s">
        <v>7</v>
      </c>
      <c r="M329" s="14">
        <v>123.18</v>
      </c>
      <c r="N329" s="15">
        <v>10.29</v>
      </c>
      <c r="O329" s="28">
        <f>SUM(K329*M329)</f>
        <v>9361.68</v>
      </c>
      <c r="P329" s="29">
        <f>SUM(K329*N329)</f>
        <v>782.04</v>
      </c>
      <c r="Q329" s="29">
        <f>SUM(O329:P329)</f>
        <v>10143.720000000001</v>
      </c>
    </row>
    <row r="330" spans="1:17" s="30" customFormat="1" ht="30.6" customHeight="1">
      <c r="A330" s="101" t="s">
        <v>1554</v>
      </c>
      <c r="B330" s="32">
        <v>94793</v>
      </c>
      <c r="C330" s="32" t="s">
        <v>42</v>
      </c>
      <c r="D330" s="25"/>
      <c r="E330" s="134" t="s">
        <v>1536</v>
      </c>
      <c r="F330" s="135"/>
      <c r="G330" s="135"/>
      <c r="H330" s="135"/>
      <c r="I330" s="135"/>
      <c r="J330" s="135"/>
      <c r="K330" s="13">
        <v>5</v>
      </c>
      <c r="L330" s="20" t="s">
        <v>7</v>
      </c>
      <c r="M330" s="14">
        <v>209.4</v>
      </c>
      <c r="N330" s="13">
        <v>14.56</v>
      </c>
      <c r="O330" s="28">
        <f>SUM(K330*M330)</f>
        <v>1047</v>
      </c>
      <c r="P330" s="29">
        <f>SUM(K330*N330)</f>
        <v>72.8</v>
      </c>
      <c r="Q330" s="29">
        <f>SUM(O330:P330)</f>
        <v>1119.8</v>
      </c>
    </row>
    <row r="331" spans="1:17" s="30" customFormat="1" ht="12.75">
      <c r="A331" s="27"/>
      <c r="B331" s="27"/>
      <c r="C331" s="27"/>
      <c r="D331" s="27"/>
      <c r="E331" s="140" t="s">
        <v>436</v>
      </c>
      <c r="F331" s="140"/>
      <c r="G331" s="140"/>
      <c r="H331" s="140"/>
      <c r="I331" s="140"/>
      <c r="J331" s="140"/>
      <c r="K331" s="31"/>
      <c r="L331" s="20"/>
      <c r="O331" s="49">
        <f>SUM(O329:O330)</f>
        <v>10408.68</v>
      </c>
      <c r="P331" s="49">
        <f>SUM(P329:P330)</f>
        <v>854.8399999999999</v>
      </c>
      <c r="Q331" s="49">
        <f>SUM(Q329:Q330)</f>
        <v>11263.52</v>
      </c>
    </row>
    <row r="332" spans="1:17" s="30" customFormat="1" ht="12.75">
      <c r="A332" s="27"/>
      <c r="B332" s="27"/>
      <c r="C332" s="27"/>
      <c r="D332" s="27"/>
      <c r="E332" s="105"/>
      <c r="F332" s="105"/>
      <c r="G332" s="105"/>
      <c r="H332" s="105"/>
      <c r="I332" s="105"/>
      <c r="J332" s="105"/>
      <c r="K332" s="31"/>
      <c r="L332" s="20"/>
      <c r="O332" s="49"/>
      <c r="P332" s="49"/>
      <c r="Q332" s="49"/>
    </row>
    <row r="333" spans="5:17" ht="12.75">
      <c r="E333" s="140" t="s">
        <v>437</v>
      </c>
      <c r="F333" s="140"/>
      <c r="G333" s="140"/>
      <c r="H333" s="140"/>
      <c r="I333" s="140"/>
      <c r="J333" s="140"/>
      <c r="K333" s="11"/>
      <c r="L333" s="20"/>
      <c r="M333" s="18"/>
      <c r="N333" s="18"/>
      <c r="O333" s="23">
        <f>SUM(O326+O331)</f>
        <v>17200.52</v>
      </c>
      <c r="P333" s="23">
        <f>SUM(P326+P331)</f>
        <v>11318.1</v>
      </c>
      <c r="Q333" s="23">
        <f>SUM(Q326+Q331)</f>
        <v>28518.62</v>
      </c>
    </row>
    <row r="334" spans="5:16" ht="12.75">
      <c r="E334" s="11"/>
      <c r="F334" s="11"/>
      <c r="G334" s="11"/>
      <c r="H334" s="11"/>
      <c r="I334" s="11"/>
      <c r="J334" s="11"/>
      <c r="K334" s="11"/>
      <c r="L334" s="20"/>
      <c r="M334" s="18"/>
      <c r="N334" s="18"/>
      <c r="O334" s="11"/>
      <c r="P334" s="11"/>
    </row>
    <row r="335" spans="1:16" ht="12.75">
      <c r="A335" s="25" t="s">
        <v>394</v>
      </c>
      <c r="E335" s="140" t="s">
        <v>1555</v>
      </c>
      <c r="F335" s="140"/>
      <c r="G335" s="140"/>
      <c r="H335" s="140"/>
      <c r="I335" s="140"/>
      <c r="J335" s="140"/>
      <c r="P335" s="11"/>
    </row>
    <row r="336" spans="1:16" ht="12.75">
      <c r="A336" s="25" t="s">
        <v>395</v>
      </c>
      <c r="E336" s="140" t="s">
        <v>397</v>
      </c>
      <c r="F336" s="140"/>
      <c r="G336" s="140"/>
      <c r="H336" s="140"/>
      <c r="I336" s="140"/>
      <c r="J336" s="140"/>
      <c r="K336" s="11"/>
      <c r="L336" s="31"/>
      <c r="M336" s="11"/>
      <c r="N336" s="11"/>
      <c r="O336" s="55"/>
      <c r="P336" s="11"/>
    </row>
    <row r="337" spans="1:17" s="30" customFormat="1" ht="57.6" customHeight="1">
      <c r="A337" s="32" t="s">
        <v>396</v>
      </c>
      <c r="B337" s="27">
        <v>91792</v>
      </c>
      <c r="C337" s="32" t="s">
        <v>42</v>
      </c>
      <c r="D337" s="27"/>
      <c r="E337" s="135" t="s">
        <v>400</v>
      </c>
      <c r="F337" s="135"/>
      <c r="G337" s="135"/>
      <c r="H337" s="135"/>
      <c r="I337" s="135"/>
      <c r="J337" s="135"/>
      <c r="K337" s="15">
        <v>80</v>
      </c>
      <c r="L337" s="20" t="s">
        <v>6</v>
      </c>
      <c r="M337" s="15">
        <v>29.16</v>
      </c>
      <c r="N337" s="15">
        <v>40.69</v>
      </c>
      <c r="O337" s="28">
        <f>SUM(K337*M337)</f>
        <v>2332.8</v>
      </c>
      <c r="P337" s="29">
        <f>SUM(K337*N337)</f>
        <v>3255.2</v>
      </c>
      <c r="Q337" s="29">
        <f>SUM(O337:P337)</f>
        <v>5588</v>
      </c>
    </row>
    <row r="338" spans="1:17" s="30" customFormat="1" ht="60" customHeight="1">
      <c r="A338" s="32" t="s">
        <v>405</v>
      </c>
      <c r="B338" s="27">
        <v>91793</v>
      </c>
      <c r="C338" s="32" t="s">
        <v>42</v>
      </c>
      <c r="D338" s="27"/>
      <c r="E338" s="135" t="s">
        <v>401</v>
      </c>
      <c r="F338" s="135"/>
      <c r="G338" s="135"/>
      <c r="H338" s="135"/>
      <c r="I338" s="135"/>
      <c r="J338" s="135"/>
      <c r="K338" s="14">
        <v>148</v>
      </c>
      <c r="L338" s="20" t="s">
        <v>6</v>
      </c>
      <c r="M338" s="15">
        <v>55.89</v>
      </c>
      <c r="N338" s="15">
        <v>51.04</v>
      </c>
      <c r="O338" s="28">
        <f>SUM(K338*M338)</f>
        <v>8271.72</v>
      </c>
      <c r="P338" s="29">
        <f>SUM(K338*N338)</f>
        <v>7553.92</v>
      </c>
      <c r="Q338" s="29">
        <f>SUM(O338:P338)</f>
        <v>15825.64</v>
      </c>
    </row>
    <row r="339" spans="1:17" s="30" customFormat="1" ht="57" customHeight="1">
      <c r="A339" s="32" t="s">
        <v>406</v>
      </c>
      <c r="B339" s="27">
        <v>91794</v>
      </c>
      <c r="C339" s="32" t="s">
        <v>42</v>
      </c>
      <c r="D339" s="27"/>
      <c r="E339" s="135" t="s">
        <v>402</v>
      </c>
      <c r="F339" s="135"/>
      <c r="G339" s="135"/>
      <c r="H339" s="135"/>
      <c r="I339" s="135"/>
      <c r="J339" s="135"/>
      <c r="K339" s="14">
        <v>152</v>
      </c>
      <c r="L339" s="20" t="s">
        <v>6</v>
      </c>
      <c r="M339" s="15">
        <v>40.61</v>
      </c>
      <c r="N339" s="15">
        <v>15.19</v>
      </c>
      <c r="O339" s="28">
        <f>SUM(K339*M339)</f>
        <v>6172.72</v>
      </c>
      <c r="P339" s="29">
        <f>SUM(K339*N339)</f>
        <v>2308.88</v>
      </c>
      <c r="Q339" s="29">
        <f>SUM(O339:P339)</f>
        <v>8481.6</v>
      </c>
    </row>
    <row r="340" spans="1:17" s="30" customFormat="1" ht="59.4" customHeight="1">
      <c r="A340" s="32" t="s">
        <v>407</v>
      </c>
      <c r="B340" s="27">
        <v>91795</v>
      </c>
      <c r="C340" s="32" t="s">
        <v>42</v>
      </c>
      <c r="D340" s="27"/>
      <c r="E340" s="135" t="s">
        <v>403</v>
      </c>
      <c r="F340" s="135"/>
      <c r="G340" s="135"/>
      <c r="H340" s="135"/>
      <c r="I340" s="135"/>
      <c r="J340" s="135"/>
      <c r="K340" s="14">
        <v>150</v>
      </c>
      <c r="L340" s="20" t="s">
        <v>6</v>
      </c>
      <c r="M340" s="15">
        <v>61.69</v>
      </c>
      <c r="N340" s="15">
        <v>29.94</v>
      </c>
      <c r="O340" s="28">
        <f>SUM(K340*M340)</f>
        <v>9253.5</v>
      </c>
      <c r="P340" s="29">
        <f>SUM(K340*N340)</f>
        <v>4491</v>
      </c>
      <c r="Q340" s="29">
        <f>SUM(O340:P340)</f>
        <v>13744.5</v>
      </c>
    </row>
    <row r="341" spans="1:17" s="30" customFormat="1" ht="59.4" customHeight="1">
      <c r="A341" s="83" t="s">
        <v>1663</v>
      </c>
      <c r="B341" s="27">
        <v>91796</v>
      </c>
      <c r="C341" s="32" t="s">
        <v>42</v>
      </c>
      <c r="D341" s="27"/>
      <c r="E341" s="134" t="s">
        <v>1664</v>
      </c>
      <c r="F341" s="135"/>
      <c r="G341" s="135"/>
      <c r="H341" s="135"/>
      <c r="I341" s="135"/>
      <c r="J341" s="135"/>
      <c r="K341" s="13">
        <v>40</v>
      </c>
      <c r="L341" s="20" t="s">
        <v>6</v>
      </c>
      <c r="M341" s="15">
        <v>80.39</v>
      </c>
      <c r="N341" s="15">
        <v>26.49</v>
      </c>
      <c r="O341" s="28">
        <f>SUM(K341*M341)</f>
        <v>3215.6</v>
      </c>
      <c r="P341" s="29">
        <f>SUM(K341*N341)</f>
        <v>1059.6</v>
      </c>
      <c r="Q341" s="29">
        <f>SUM(O341:P341)</f>
        <v>4275.2</v>
      </c>
    </row>
    <row r="342" spans="5:17" ht="12.75">
      <c r="E342" s="140" t="s">
        <v>398</v>
      </c>
      <c r="F342" s="140"/>
      <c r="G342" s="140"/>
      <c r="H342" s="140"/>
      <c r="I342" s="140"/>
      <c r="J342" s="140"/>
      <c r="K342" s="11"/>
      <c r="L342" s="20" t="s">
        <v>0</v>
      </c>
      <c r="O342" s="24">
        <f>SUM(O337:O341)</f>
        <v>29246.34</v>
      </c>
      <c r="P342" s="24">
        <f>SUM(P337:P341)</f>
        <v>18668.6</v>
      </c>
      <c r="Q342" s="24">
        <f>SUM(Q337:Q341)</f>
        <v>47914.939999999995</v>
      </c>
    </row>
    <row r="343" spans="5:16" ht="12.75">
      <c r="E343" s="11"/>
      <c r="F343" s="11"/>
      <c r="G343" s="11"/>
      <c r="H343" s="11"/>
      <c r="I343" s="11"/>
      <c r="J343" s="11"/>
      <c r="K343" s="11"/>
      <c r="L343" s="20"/>
      <c r="M343" s="18"/>
      <c r="N343" s="18"/>
      <c r="O343" s="18"/>
      <c r="P343" s="11"/>
    </row>
    <row r="344" spans="1:16" ht="12.75">
      <c r="A344" s="25" t="s">
        <v>399</v>
      </c>
      <c r="E344" s="140" t="s">
        <v>404</v>
      </c>
      <c r="F344" s="140"/>
      <c r="G344" s="140"/>
      <c r="H344" s="140"/>
      <c r="I344" s="140"/>
      <c r="J344" s="140"/>
      <c r="P344" s="11"/>
    </row>
    <row r="345" spans="1:17" s="30" customFormat="1" ht="45" customHeight="1">
      <c r="A345" s="32" t="s">
        <v>496</v>
      </c>
      <c r="B345" s="27">
        <v>89709</v>
      </c>
      <c r="C345" s="32" t="s">
        <v>42</v>
      </c>
      <c r="D345" s="27"/>
      <c r="E345" s="135" t="s">
        <v>499</v>
      </c>
      <c r="F345" s="135"/>
      <c r="G345" s="135"/>
      <c r="H345" s="135"/>
      <c r="I345" s="135"/>
      <c r="J345" s="135"/>
      <c r="K345" s="15">
        <v>17</v>
      </c>
      <c r="L345" s="20" t="s">
        <v>7</v>
      </c>
      <c r="M345" s="15">
        <v>18.06</v>
      </c>
      <c r="N345" s="13">
        <v>3.26</v>
      </c>
      <c r="O345" s="28">
        <f>SUM(K345*M345)</f>
        <v>307.02</v>
      </c>
      <c r="P345" s="29">
        <f>SUM(K345*N345)</f>
        <v>55.419999999999995</v>
      </c>
      <c r="Q345" s="29">
        <f>SUM(O345:P345)</f>
        <v>362.44</v>
      </c>
    </row>
    <row r="346" spans="1:17" s="30" customFormat="1" ht="45" customHeight="1">
      <c r="A346" s="32" t="s">
        <v>497</v>
      </c>
      <c r="B346" s="27">
        <v>89707</v>
      </c>
      <c r="C346" s="32" t="s">
        <v>42</v>
      </c>
      <c r="D346" s="27"/>
      <c r="E346" s="135" t="s">
        <v>500</v>
      </c>
      <c r="F346" s="135"/>
      <c r="G346" s="135"/>
      <c r="H346" s="135"/>
      <c r="I346" s="135"/>
      <c r="J346" s="135"/>
      <c r="K346" s="15">
        <v>28</v>
      </c>
      <c r="L346" s="20" t="s">
        <v>7</v>
      </c>
      <c r="M346" s="15">
        <v>40.61</v>
      </c>
      <c r="N346" s="15">
        <v>11.64</v>
      </c>
      <c r="O346" s="28">
        <f>SUM(K346*M346)</f>
        <v>1137.08</v>
      </c>
      <c r="P346" s="29">
        <f>SUM(K346*N346)</f>
        <v>325.92</v>
      </c>
      <c r="Q346" s="29">
        <f>SUM(O346:P346)</f>
        <v>1463</v>
      </c>
    </row>
    <row r="347" spans="1:17" s="30" customFormat="1" ht="45" customHeight="1">
      <c r="A347" s="32" t="s">
        <v>498</v>
      </c>
      <c r="B347" s="27">
        <v>98102</v>
      </c>
      <c r="C347" s="32" t="s">
        <v>42</v>
      </c>
      <c r="D347" s="27"/>
      <c r="E347" s="135" t="s">
        <v>501</v>
      </c>
      <c r="F347" s="135"/>
      <c r="G347" s="135"/>
      <c r="H347" s="135"/>
      <c r="I347" s="135"/>
      <c r="J347" s="135"/>
      <c r="K347" s="15">
        <v>11</v>
      </c>
      <c r="L347" s="20" t="s">
        <v>7</v>
      </c>
      <c r="M347" s="14">
        <v>205.53</v>
      </c>
      <c r="N347" s="13">
        <v>5.41</v>
      </c>
      <c r="O347" s="28">
        <f>SUM(K347*M347)</f>
        <v>2260.83</v>
      </c>
      <c r="P347" s="29">
        <f>SUM(K347*N347)</f>
        <v>59.510000000000005</v>
      </c>
      <c r="Q347" s="29">
        <f>SUM(O347:P347)</f>
        <v>2320.34</v>
      </c>
    </row>
    <row r="348" spans="1:17" s="30" customFormat="1" ht="15" customHeight="1">
      <c r="A348" s="83" t="s">
        <v>1718</v>
      </c>
      <c r="B348" s="83" t="s">
        <v>1719</v>
      </c>
      <c r="C348" s="33" t="s">
        <v>43</v>
      </c>
      <c r="D348" s="27"/>
      <c r="E348" s="135" t="s">
        <v>1720</v>
      </c>
      <c r="F348" s="135"/>
      <c r="G348" s="135"/>
      <c r="H348" s="135"/>
      <c r="I348" s="135"/>
      <c r="J348" s="135"/>
      <c r="K348" s="13">
        <v>2</v>
      </c>
      <c r="L348" s="20" t="s">
        <v>7</v>
      </c>
      <c r="M348" s="14">
        <v>372.5</v>
      </c>
      <c r="N348" s="13">
        <v>47.16</v>
      </c>
      <c r="O348" s="28">
        <f>SUM(K348*M348)</f>
        <v>745</v>
      </c>
      <c r="P348" s="29">
        <f>SUM(K348*N348)</f>
        <v>94.32</v>
      </c>
      <c r="Q348" s="29">
        <f>SUM(O348:P348)</f>
        <v>839.3199999999999</v>
      </c>
    </row>
    <row r="349" spans="5:17" ht="12.75">
      <c r="E349" s="140" t="s">
        <v>436</v>
      </c>
      <c r="F349" s="140"/>
      <c r="G349" s="140"/>
      <c r="H349" s="140"/>
      <c r="I349" s="140"/>
      <c r="J349" s="140"/>
      <c r="K349" s="11"/>
      <c r="L349" s="20" t="s">
        <v>0</v>
      </c>
      <c r="O349" s="24">
        <f>SUM(O345:O348)</f>
        <v>4449.93</v>
      </c>
      <c r="P349" s="24">
        <f>SUM(P345:P348)</f>
        <v>535.1700000000001</v>
      </c>
      <c r="Q349" s="24">
        <f>SUM(Q345:Q348)</f>
        <v>4985.1</v>
      </c>
    </row>
    <row r="350" spans="5:16" ht="12.75">
      <c r="E350" s="11"/>
      <c r="F350" s="11"/>
      <c r="G350" s="11"/>
      <c r="H350" s="11"/>
      <c r="I350" s="11"/>
      <c r="J350" s="11"/>
      <c r="K350" s="11"/>
      <c r="L350" s="20"/>
      <c r="M350" s="35"/>
      <c r="N350" s="36"/>
      <c r="O350" s="35"/>
      <c r="P350" s="11"/>
    </row>
    <row r="351" spans="5:17" ht="12.75">
      <c r="E351" s="140" t="s">
        <v>1556</v>
      </c>
      <c r="F351" s="140"/>
      <c r="G351" s="140"/>
      <c r="H351" s="140"/>
      <c r="I351" s="140"/>
      <c r="J351" s="140"/>
      <c r="K351" s="11"/>
      <c r="L351" s="20"/>
      <c r="M351" s="35"/>
      <c r="N351" s="36"/>
      <c r="O351" s="23">
        <f>SUM(O342+O349)</f>
        <v>33696.270000000004</v>
      </c>
      <c r="P351" s="23">
        <f>SUM(P342+P349)</f>
        <v>19203.769999999997</v>
      </c>
      <c r="Q351" s="23">
        <f>SUM(Q342+Q349)</f>
        <v>52900.03999999999</v>
      </c>
    </row>
    <row r="352" spans="5:16" ht="12.75">
      <c r="E352" s="11"/>
      <c r="F352" s="11"/>
      <c r="G352" s="11"/>
      <c r="H352" s="11"/>
      <c r="I352" s="11"/>
      <c r="J352" s="11"/>
      <c r="K352" s="11"/>
      <c r="L352" s="20"/>
      <c r="M352" s="35"/>
      <c r="N352" s="36"/>
      <c r="O352" s="56"/>
      <c r="P352" s="11"/>
    </row>
    <row r="353" spans="5:17" ht="12.75">
      <c r="E353" s="140" t="s">
        <v>625</v>
      </c>
      <c r="F353" s="140"/>
      <c r="G353" s="140"/>
      <c r="H353" s="140"/>
      <c r="I353" s="140"/>
      <c r="J353" s="140"/>
      <c r="K353" s="11"/>
      <c r="L353" s="20"/>
      <c r="M353" s="35"/>
      <c r="N353" s="36"/>
      <c r="O353" s="23">
        <f>SUM(O312+O319+O333+O351)</f>
        <v>161430.06</v>
      </c>
      <c r="P353" s="23">
        <f>SUM(P312+P319+P333+P351)</f>
        <v>38393.11</v>
      </c>
      <c r="Q353" s="23">
        <f>SUM(Q312+Q319+Q333+Q351)</f>
        <v>199823.16999999998</v>
      </c>
    </row>
    <row r="354" spans="5:17" ht="12.75">
      <c r="E354" s="11"/>
      <c r="F354" s="11"/>
      <c r="G354" s="11"/>
      <c r="H354" s="11"/>
      <c r="I354" s="11"/>
      <c r="J354" s="11"/>
      <c r="K354" s="11"/>
      <c r="L354" s="20"/>
      <c r="M354" s="35"/>
      <c r="N354" s="36"/>
      <c r="O354" s="56"/>
      <c r="P354" s="23"/>
      <c r="Q354" s="23"/>
    </row>
    <row r="355" spans="5:17" ht="12.75">
      <c r="E355" s="34" t="s">
        <v>408</v>
      </c>
      <c r="F355" s="11"/>
      <c r="G355" s="11"/>
      <c r="H355" s="11"/>
      <c r="I355" s="11"/>
      <c r="J355" s="11"/>
      <c r="K355" s="11"/>
      <c r="L355" s="20" t="s">
        <v>0</v>
      </c>
      <c r="O355" s="24">
        <f>SUM(O188+O292+O353)</f>
        <v>1771470.1081000003</v>
      </c>
      <c r="P355" s="24">
        <f>SUM(P188+P292+P353)</f>
        <v>397958.91500000004</v>
      </c>
      <c r="Q355" s="24">
        <f>SUM(Q188+Q292+Q353)</f>
        <v>2169429.0330999997</v>
      </c>
    </row>
    <row r="356" spans="5:17" ht="12.75">
      <c r="E356" s="60"/>
      <c r="F356" s="11"/>
      <c r="G356" s="11"/>
      <c r="H356" s="11"/>
      <c r="I356" s="11"/>
      <c r="J356" s="11"/>
      <c r="K356" s="11"/>
      <c r="L356" s="20"/>
      <c r="M356" s="56"/>
      <c r="N356" s="17"/>
      <c r="O356" s="65"/>
      <c r="P356" s="51"/>
      <c r="Q356" s="65"/>
    </row>
    <row r="357" spans="1:16" ht="12.75">
      <c r="A357" s="57" t="s">
        <v>502</v>
      </c>
      <c r="B357" s="25"/>
      <c r="C357" s="25"/>
      <c r="D357" s="25"/>
      <c r="E357" s="140" t="s">
        <v>505</v>
      </c>
      <c r="F357" s="140"/>
      <c r="G357" s="140"/>
      <c r="H357" s="140"/>
      <c r="I357" s="140"/>
      <c r="J357" s="140"/>
      <c r="K357" s="11"/>
      <c r="L357" s="31"/>
      <c r="M357" s="11"/>
      <c r="N357" s="11"/>
      <c r="O357" s="11"/>
      <c r="P357" s="11"/>
    </row>
    <row r="358" spans="1:15" ht="12.75">
      <c r="A358" s="57" t="s">
        <v>503</v>
      </c>
      <c r="B358" s="25"/>
      <c r="C358" s="25"/>
      <c r="D358" s="25"/>
      <c r="E358" s="140" t="s">
        <v>148</v>
      </c>
      <c r="F358" s="140"/>
      <c r="G358" s="140"/>
      <c r="H358" s="140"/>
      <c r="I358" s="140"/>
      <c r="J358" s="140"/>
      <c r="K358" s="11"/>
      <c r="L358" s="31"/>
      <c r="M358" s="11"/>
      <c r="N358" s="11"/>
      <c r="O358" s="11"/>
    </row>
    <row r="359" spans="1:15" ht="12.75">
      <c r="A359" s="57" t="s">
        <v>504</v>
      </c>
      <c r="B359" s="25"/>
      <c r="C359" s="25"/>
      <c r="D359" s="25"/>
      <c r="E359" s="140" t="s">
        <v>154</v>
      </c>
      <c r="F359" s="140"/>
      <c r="G359" s="140"/>
      <c r="H359" s="140"/>
      <c r="I359" s="140"/>
      <c r="J359" s="140"/>
      <c r="K359" s="11"/>
      <c r="L359" s="31"/>
      <c r="M359" s="11"/>
      <c r="N359" s="11"/>
      <c r="O359" s="11"/>
    </row>
    <row r="360" spans="1:17" s="30" customFormat="1" ht="29.4" customHeight="1">
      <c r="A360" s="32" t="s">
        <v>506</v>
      </c>
      <c r="B360" s="32">
        <v>96523</v>
      </c>
      <c r="C360" s="32" t="s">
        <v>42</v>
      </c>
      <c r="D360" s="32"/>
      <c r="E360" s="135" t="s">
        <v>150</v>
      </c>
      <c r="F360" s="135"/>
      <c r="G360" s="135"/>
      <c r="H360" s="135"/>
      <c r="I360" s="135"/>
      <c r="J360" s="135"/>
      <c r="K360" s="13">
        <v>8.5</v>
      </c>
      <c r="L360" s="20" t="s">
        <v>4</v>
      </c>
      <c r="M360" s="13">
        <v>9.25</v>
      </c>
      <c r="N360" s="15">
        <v>91.5</v>
      </c>
      <c r="O360" s="28">
        <f aca="true" t="shared" si="33" ref="O360:O367">SUM(K360*M360)</f>
        <v>78.625</v>
      </c>
      <c r="P360" s="29">
        <f aca="true" t="shared" si="34" ref="P360:P367">SUM(K360*N360)</f>
        <v>777.75</v>
      </c>
      <c r="Q360" s="29">
        <f aca="true" t="shared" si="35" ref="Q360:Q367">SUM(O360:P360)</f>
        <v>856.375</v>
      </c>
    </row>
    <row r="361" spans="1:17" s="30" customFormat="1" ht="12.75">
      <c r="A361" s="32" t="s">
        <v>507</v>
      </c>
      <c r="B361" s="32">
        <v>96995</v>
      </c>
      <c r="C361" s="32" t="s">
        <v>42</v>
      </c>
      <c r="D361" s="32"/>
      <c r="E361" s="64" t="s">
        <v>151</v>
      </c>
      <c r="F361" s="31"/>
      <c r="G361" s="31"/>
      <c r="H361" s="31"/>
      <c r="I361" s="31"/>
      <c r="J361" s="31"/>
      <c r="K361" s="13">
        <v>5.98</v>
      </c>
      <c r="L361" s="20" t="s">
        <v>4</v>
      </c>
      <c r="M361" s="13">
        <v>5.13</v>
      </c>
      <c r="N361" s="15">
        <v>48.73</v>
      </c>
      <c r="O361" s="28">
        <f t="shared" si="33"/>
        <v>30.677400000000002</v>
      </c>
      <c r="P361" s="29">
        <f t="shared" si="34"/>
        <v>291.4054</v>
      </c>
      <c r="Q361" s="29">
        <f>SUM(O361:P361)+0.01</f>
        <v>322.09279999999995</v>
      </c>
    </row>
    <row r="362" spans="1:17" s="30" customFormat="1" ht="31.8" customHeight="1">
      <c r="A362" s="83" t="s">
        <v>1299</v>
      </c>
      <c r="B362" s="32">
        <v>96529</v>
      </c>
      <c r="C362" s="32" t="s">
        <v>42</v>
      </c>
      <c r="D362" s="32"/>
      <c r="E362" s="134" t="s">
        <v>1397</v>
      </c>
      <c r="F362" s="135"/>
      <c r="G362" s="135"/>
      <c r="H362" s="135"/>
      <c r="I362" s="135"/>
      <c r="J362" s="135"/>
      <c r="K362" s="15">
        <v>20.75</v>
      </c>
      <c r="L362" s="20" t="s">
        <v>1</v>
      </c>
      <c r="M362" s="14">
        <v>162.7</v>
      </c>
      <c r="N362" s="13">
        <v>149.88</v>
      </c>
      <c r="O362" s="28">
        <f t="shared" si="33"/>
        <v>3376.0249999999996</v>
      </c>
      <c r="P362" s="29">
        <f t="shared" si="34"/>
        <v>3110.0099999999998</v>
      </c>
      <c r="Q362" s="29">
        <f t="shared" si="35"/>
        <v>6486.035</v>
      </c>
    </row>
    <row r="363" spans="1:17" s="30" customFormat="1" ht="29.4" customHeight="1">
      <c r="A363" s="32" t="s">
        <v>508</v>
      </c>
      <c r="B363" s="32">
        <v>96543</v>
      </c>
      <c r="C363" s="32" t="s">
        <v>42</v>
      </c>
      <c r="D363" s="32"/>
      <c r="E363" s="134" t="s">
        <v>1290</v>
      </c>
      <c r="F363" s="135"/>
      <c r="G363" s="135"/>
      <c r="H363" s="135"/>
      <c r="I363" s="135"/>
      <c r="J363" s="135"/>
      <c r="K363" s="15">
        <v>10.4</v>
      </c>
      <c r="L363" s="20" t="s">
        <v>10</v>
      </c>
      <c r="M363" s="15">
        <v>14.53</v>
      </c>
      <c r="N363" s="13">
        <v>7.69</v>
      </c>
      <c r="O363" s="28">
        <f t="shared" si="33"/>
        <v>151.112</v>
      </c>
      <c r="P363" s="29">
        <f t="shared" si="34"/>
        <v>79.97600000000001</v>
      </c>
      <c r="Q363" s="29">
        <f t="shared" si="35"/>
        <v>231.08800000000002</v>
      </c>
    </row>
    <row r="364" spans="1:17" s="30" customFormat="1" ht="29.4" customHeight="1">
      <c r="A364" s="32" t="s">
        <v>509</v>
      </c>
      <c r="B364" s="32">
        <v>96545</v>
      </c>
      <c r="C364" s="32" t="s">
        <v>42</v>
      </c>
      <c r="D364" s="32"/>
      <c r="E364" s="134" t="s">
        <v>1291</v>
      </c>
      <c r="F364" s="135"/>
      <c r="G364" s="135"/>
      <c r="H364" s="135"/>
      <c r="I364" s="135"/>
      <c r="J364" s="135"/>
      <c r="K364" s="13">
        <v>89.2</v>
      </c>
      <c r="L364" s="20" t="s">
        <v>10</v>
      </c>
      <c r="M364" s="15">
        <v>16</v>
      </c>
      <c r="N364" s="13">
        <v>4.04</v>
      </c>
      <c r="O364" s="28">
        <f>SUM(K364*M364)</f>
        <v>1427.2</v>
      </c>
      <c r="P364" s="29">
        <f>SUM(K364*N364)</f>
        <v>360.368</v>
      </c>
      <c r="Q364" s="29">
        <f t="shared" si="35"/>
        <v>1787.568</v>
      </c>
    </row>
    <row r="365" spans="1:17" s="30" customFormat="1" ht="29.4" customHeight="1">
      <c r="A365" s="32" t="s">
        <v>947</v>
      </c>
      <c r="B365" s="32">
        <v>96546</v>
      </c>
      <c r="C365" s="32" t="s">
        <v>42</v>
      </c>
      <c r="D365" s="32"/>
      <c r="E365" s="134" t="s">
        <v>1292</v>
      </c>
      <c r="F365" s="135"/>
      <c r="G365" s="135"/>
      <c r="H365" s="135"/>
      <c r="I365" s="135"/>
      <c r="J365" s="135"/>
      <c r="K365" s="13">
        <v>6</v>
      </c>
      <c r="L365" s="20" t="s">
        <v>10</v>
      </c>
      <c r="M365" s="15">
        <v>14.99</v>
      </c>
      <c r="N365" s="13">
        <v>3.03</v>
      </c>
      <c r="O365" s="28">
        <f>SUM(K365*M365)</f>
        <v>89.94</v>
      </c>
      <c r="P365" s="29">
        <f>SUM(K365*N365)</f>
        <v>18.18</v>
      </c>
      <c r="Q365" s="29">
        <f t="shared" si="35"/>
        <v>108.12</v>
      </c>
    </row>
    <row r="366" spans="1:17" s="30" customFormat="1" ht="32.4" customHeight="1">
      <c r="A366" s="83" t="s">
        <v>1287</v>
      </c>
      <c r="B366" s="32">
        <v>96547</v>
      </c>
      <c r="C366" s="32" t="s">
        <v>42</v>
      </c>
      <c r="D366" s="32"/>
      <c r="E366" s="135" t="s">
        <v>152</v>
      </c>
      <c r="F366" s="135"/>
      <c r="G366" s="135"/>
      <c r="H366" s="135"/>
      <c r="I366" s="135"/>
      <c r="J366" s="135"/>
      <c r="K366" s="13">
        <v>71.7</v>
      </c>
      <c r="L366" s="20" t="s">
        <v>10</v>
      </c>
      <c r="M366" s="15">
        <v>13.05</v>
      </c>
      <c r="N366" s="13">
        <v>2.26</v>
      </c>
      <c r="O366" s="28">
        <f t="shared" si="33"/>
        <v>935.6850000000001</v>
      </c>
      <c r="P366" s="29">
        <f t="shared" si="34"/>
        <v>162.042</v>
      </c>
      <c r="Q366" s="29">
        <f t="shared" si="35"/>
        <v>1097.727</v>
      </c>
    </row>
    <row r="367" spans="1:17" s="30" customFormat="1" ht="27.6" customHeight="1">
      <c r="A367" s="83" t="s">
        <v>1288</v>
      </c>
      <c r="B367" s="32">
        <v>96558</v>
      </c>
      <c r="C367" s="32" t="s">
        <v>42</v>
      </c>
      <c r="D367" s="32"/>
      <c r="E367" s="134" t="s">
        <v>1289</v>
      </c>
      <c r="F367" s="135"/>
      <c r="G367" s="135"/>
      <c r="H367" s="135"/>
      <c r="I367" s="135"/>
      <c r="J367" s="135"/>
      <c r="K367" s="13">
        <v>2.52</v>
      </c>
      <c r="L367" s="20" t="s">
        <v>4</v>
      </c>
      <c r="M367" s="14">
        <v>712.61</v>
      </c>
      <c r="N367" s="15">
        <v>27.25</v>
      </c>
      <c r="O367" s="28">
        <f t="shared" si="33"/>
        <v>1795.7772</v>
      </c>
      <c r="P367" s="29">
        <f t="shared" si="34"/>
        <v>68.67</v>
      </c>
      <c r="Q367" s="29">
        <f t="shared" si="35"/>
        <v>1864.4472</v>
      </c>
    </row>
    <row r="368" spans="1:17" s="30" customFormat="1" ht="13.8" customHeight="1">
      <c r="A368" s="32"/>
      <c r="B368" s="32"/>
      <c r="C368" s="32"/>
      <c r="D368" s="32"/>
      <c r="E368" s="140" t="s">
        <v>175</v>
      </c>
      <c r="F368" s="140"/>
      <c r="G368" s="140"/>
      <c r="H368" s="140"/>
      <c r="I368" s="140"/>
      <c r="J368" s="140"/>
      <c r="K368" s="31"/>
      <c r="L368" s="20" t="s">
        <v>0</v>
      </c>
      <c r="O368" s="49">
        <f>SUM(O360:O367)+0.02</f>
        <v>7885.061600000001</v>
      </c>
      <c r="P368" s="49">
        <f>SUM(P360:P367)+0.01</f>
        <v>4868.411400000001</v>
      </c>
      <c r="Q368" s="49">
        <f>SUM(Q360:Q367)+0.02</f>
        <v>12753.473000000002</v>
      </c>
    </row>
    <row r="369" spans="1:17" ht="13.8" customHeight="1">
      <c r="A369" s="25"/>
      <c r="B369" s="25"/>
      <c r="C369" s="25"/>
      <c r="D369" s="25"/>
      <c r="E369" s="11"/>
      <c r="F369" s="63"/>
      <c r="G369" s="63"/>
      <c r="H369" s="63"/>
      <c r="I369" s="63"/>
      <c r="J369" s="63"/>
      <c r="K369" s="11"/>
      <c r="L369" s="20"/>
      <c r="M369" s="35"/>
      <c r="N369" s="35"/>
      <c r="O369" s="35"/>
      <c r="P369" s="35"/>
      <c r="Q369" s="18"/>
    </row>
    <row r="370" spans="1:15" ht="12.75">
      <c r="A370" s="57" t="s">
        <v>510</v>
      </c>
      <c r="B370" s="25"/>
      <c r="C370" s="25"/>
      <c r="D370" s="25"/>
      <c r="E370" s="140" t="s">
        <v>155</v>
      </c>
      <c r="F370" s="140"/>
      <c r="G370" s="140"/>
      <c r="H370" s="140"/>
      <c r="I370" s="140"/>
      <c r="J370" s="140"/>
      <c r="K370" s="11"/>
      <c r="L370" s="31"/>
      <c r="M370" s="11"/>
      <c r="N370" s="11"/>
      <c r="O370" s="11"/>
    </row>
    <row r="371" spans="1:15" ht="12.75">
      <c r="A371" s="57" t="s">
        <v>511</v>
      </c>
      <c r="B371" s="25"/>
      <c r="C371" s="25"/>
      <c r="D371" s="25"/>
      <c r="E371" s="140" t="s">
        <v>165</v>
      </c>
      <c r="F371" s="140"/>
      <c r="G371" s="140"/>
      <c r="H371" s="140"/>
      <c r="I371" s="140"/>
      <c r="J371" s="140"/>
      <c r="K371" s="11"/>
      <c r="L371" s="31"/>
      <c r="M371" s="11"/>
      <c r="N371" s="11"/>
      <c r="O371" s="11"/>
    </row>
    <row r="372" spans="1:17" s="30" customFormat="1" ht="43.2" customHeight="1">
      <c r="A372" s="32" t="s">
        <v>512</v>
      </c>
      <c r="B372" s="32">
        <v>96539</v>
      </c>
      <c r="C372" s="32" t="s">
        <v>42</v>
      </c>
      <c r="D372" s="32"/>
      <c r="E372" s="135" t="s">
        <v>513</v>
      </c>
      <c r="F372" s="135"/>
      <c r="G372" s="135"/>
      <c r="H372" s="135"/>
      <c r="I372" s="135"/>
      <c r="J372" s="135"/>
      <c r="K372" s="15">
        <v>73.3</v>
      </c>
      <c r="L372" s="20" t="s">
        <v>1</v>
      </c>
      <c r="M372" s="15">
        <v>91.73</v>
      </c>
      <c r="N372" s="15">
        <v>66.35</v>
      </c>
      <c r="O372" s="28">
        <f aca="true" t="shared" si="36" ref="O372:O377">SUM(K372*M372)</f>
        <v>6723.809</v>
      </c>
      <c r="P372" s="29">
        <f aca="true" t="shared" si="37" ref="P372:P377">SUM(K372*N372)</f>
        <v>4863.454999999999</v>
      </c>
      <c r="Q372" s="29">
        <f>SUM(O372:P372)+0.01</f>
        <v>11587.274</v>
      </c>
    </row>
    <row r="373" spans="1:17" s="30" customFormat="1" ht="33.6" customHeight="1">
      <c r="A373" s="32" t="s">
        <v>515</v>
      </c>
      <c r="B373" s="32">
        <v>96543</v>
      </c>
      <c r="C373" s="32" t="s">
        <v>42</v>
      </c>
      <c r="D373" s="32"/>
      <c r="E373" s="134" t="s">
        <v>1290</v>
      </c>
      <c r="F373" s="135"/>
      <c r="G373" s="135"/>
      <c r="H373" s="135"/>
      <c r="I373" s="135"/>
      <c r="J373" s="135"/>
      <c r="K373" s="15">
        <v>86.2</v>
      </c>
      <c r="L373" s="20" t="s">
        <v>10</v>
      </c>
      <c r="M373" s="15">
        <v>14.53</v>
      </c>
      <c r="N373" s="13">
        <v>7.69</v>
      </c>
      <c r="O373" s="28">
        <f t="shared" si="36"/>
        <v>1252.4859999999999</v>
      </c>
      <c r="P373" s="29">
        <f t="shared" si="37"/>
        <v>662.878</v>
      </c>
      <c r="Q373" s="29">
        <f>SUM(O373:P373)+0.01</f>
        <v>1915.374</v>
      </c>
    </row>
    <row r="374" spans="1:17" s="30" customFormat="1" ht="30" customHeight="1">
      <c r="A374" s="32" t="s">
        <v>516</v>
      </c>
      <c r="B374" s="32">
        <v>96545</v>
      </c>
      <c r="C374" s="32" t="s">
        <v>42</v>
      </c>
      <c r="D374" s="32"/>
      <c r="E374" s="134" t="s">
        <v>1291</v>
      </c>
      <c r="F374" s="135"/>
      <c r="G374" s="135"/>
      <c r="H374" s="135"/>
      <c r="I374" s="135"/>
      <c r="J374" s="135"/>
      <c r="K374" s="13">
        <v>6.1</v>
      </c>
      <c r="L374" s="20" t="s">
        <v>10</v>
      </c>
      <c r="M374" s="15">
        <v>16</v>
      </c>
      <c r="N374" s="13">
        <v>4.04</v>
      </c>
      <c r="O374" s="28">
        <f t="shared" si="36"/>
        <v>97.6</v>
      </c>
      <c r="P374" s="29">
        <f t="shared" si="37"/>
        <v>24.644</v>
      </c>
      <c r="Q374" s="29">
        <f>SUM(O374:P374)</f>
        <v>122.244</v>
      </c>
    </row>
    <row r="375" spans="1:17" s="30" customFormat="1" ht="28.8" customHeight="1">
      <c r="A375" s="32" t="s">
        <v>517</v>
      </c>
      <c r="B375" s="32">
        <v>96546</v>
      </c>
      <c r="C375" s="32" t="s">
        <v>42</v>
      </c>
      <c r="D375" s="32"/>
      <c r="E375" s="134" t="s">
        <v>1292</v>
      </c>
      <c r="F375" s="135"/>
      <c r="G375" s="135"/>
      <c r="H375" s="135"/>
      <c r="I375" s="135"/>
      <c r="J375" s="135"/>
      <c r="K375" s="14">
        <v>150.1</v>
      </c>
      <c r="L375" s="20" t="s">
        <v>10</v>
      </c>
      <c r="M375" s="15">
        <v>14.99</v>
      </c>
      <c r="N375" s="13">
        <v>3.03</v>
      </c>
      <c r="O375" s="28">
        <f t="shared" si="36"/>
        <v>2249.999</v>
      </c>
      <c r="P375" s="29">
        <f t="shared" si="37"/>
        <v>454.80299999999994</v>
      </c>
      <c r="Q375" s="29">
        <f>SUM(O375:P375)</f>
        <v>2704.8019999999997</v>
      </c>
    </row>
    <row r="376" spans="1:17" s="30" customFormat="1" ht="31.2" customHeight="1">
      <c r="A376" s="32" t="s">
        <v>518</v>
      </c>
      <c r="B376" s="32">
        <v>96547</v>
      </c>
      <c r="C376" s="32" t="s">
        <v>42</v>
      </c>
      <c r="D376" s="32"/>
      <c r="E376" s="135" t="s">
        <v>152</v>
      </c>
      <c r="F376" s="135"/>
      <c r="G376" s="135"/>
      <c r="H376" s="135"/>
      <c r="I376" s="135"/>
      <c r="J376" s="135"/>
      <c r="K376" s="15">
        <v>123</v>
      </c>
      <c r="L376" s="20" t="s">
        <v>10</v>
      </c>
      <c r="M376" s="15">
        <v>13.05</v>
      </c>
      <c r="N376" s="13">
        <v>2.26</v>
      </c>
      <c r="O376" s="28">
        <f t="shared" si="36"/>
        <v>1605.15</v>
      </c>
      <c r="P376" s="29">
        <f t="shared" si="37"/>
        <v>277.97999999999996</v>
      </c>
      <c r="Q376" s="29">
        <f>SUM(O376:P376)</f>
        <v>1883.13</v>
      </c>
    </row>
    <row r="377" spans="1:17" s="30" customFormat="1" ht="43.2" customHeight="1">
      <c r="A377" s="32" t="s">
        <v>519</v>
      </c>
      <c r="B377" s="32">
        <v>96557</v>
      </c>
      <c r="C377" s="32" t="s">
        <v>42</v>
      </c>
      <c r="D377" s="32"/>
      <c r="E377" s="134" t="s">
        <v>1296</v>
      </c>
      <c r="F377" s="135"/>
      <c r="G377" s="135"/>
      <c r="H377" s="135"/>
      <c r="I377" s="135"/>
      <c r="J377" s="135"/>
      <c r="K377" s="13">
        <v>5.86</v>
      </c>
      <c r="L377" s="20" t="s">
        <v>4</v>
      </c>
      <c r="M377" s="14">
        <v>711.85</v>
      </c>
      <c r="N377" s="15">
        <v>20.04</v>
      </c>
      <c r="O377" s="28">
        <f t="shared" si="36"/>
        <v>4171.441000000001</v>
      </c>
      <c r="P377" s="29">
        <f t="shared" si="37"/>
        <v>117.4344</v>
      </c>
      <c r="Q377" s="29">
        <f>SUM(O377:P377)-0.01</f>
        <v>4288.865400000001</v>
      </c>
    </row>
    <row r="378" spans="1:17" ht="12.75">
      <c r="A378" s="25"/>
      <c r="B378" s="25"/>
      <c r="C378" s="25"/>
      <c r="D378" s="25"/>
      <c r="E378" s="140" t="s">
        <v>176</v>
      </c>
      <c r="F378" s="140"/>
      <c r="G378" s="140"/>
      <c r="H378" s="140"/>
      <c r="I378" s="140"/>
      <c r="J378" s="140"/>
      <c r="K378" s="11"/>
      <c r="L378" s="31"/>
      <c r="O378" s="24">
        <f>SUM(O372:O377)</f>
        <v>16100.485</v>
      </c>
      <c r="P378" s="24">
        <f>SUM(P372:P377)</f>
        <v>6401.1943999999985</v>
      </c>
      <c r="Q378" s="24">
        <f>SUM(Q372:Q377)-0.01</f>
        <v>22501.679400000005</v>
      </c>
    </row>
    <row r="379" spans="1:17" ht="12.75">
      <c r="A379" s="25"/>
      <c r="B379" s="25"/>
      <c r="C379" s="25"/>
      <c r="D379" s="25"/>
      <c r="E379" s="11"/>
      <c r="F379" s="11"/>
      <c r="G379" s="11"/>
      <c r="H379" s="11"/>
      <c r="I379" s="11"/>
      <c r="J379" s="11"/>
      <c r="K379" s="11"/>
      <c r="L379" s="31"/>
      <c r="M379" s="18"/>
      <c r="N379" s="35"/>
      <c r="O379" s="18"/>
      <c r="P379" s="35"/>
      <c r="Q379" s="18"/>
    </row>
    <row r="380" spans="1:15" ht="12.75">
      <c r="A380" s="57" t="s">
        <v>520</v>
      </c>
      <c r="B380" s="25"/>
      <c r="C380" s="25"/>
      <c r="D380" s="25"/>
      <c r="E380" s="140" t="s">
        <v>173</v>
      </c>
      <c r="F380" s="140"/>
      <c r="G380" s="140"/>
      <c r="H380" s="140"/>
      <c r="I380" s="140"/>
      <c r="J380" s="140"/>
      <c r="K380" s="11"/>
      <c r="L380" s="31"/>
      <c r="M380" s="11"/>
      <c r="N380" s="11"/>
      <c r="O380" s="11"/>
    </row>
    <row r="381" spans="1:17" s="30" customFormat="1" ht="29.4" customHeight="1">
      <c r="A381" s="32" t="s">
        <v>521</v>
      </c>
      <c r="B381" s="32">
        <v>92265</v>
      </c>
      <c r="C381" s="32" t="s">
        <v>42</v>
      </c>
      <c r="D381" s="32"/>
      <c r="E381" s="134" t="s">
        <v>1280</v>
      </c>
      <c r="F381" s="135"/>
      <c r="G381" s="135"/>
      <c r="H381" s="135"/>
      <c r="I381" s="135"/>
      <c r="J381" s="135"/>
      <c r="K381" s="15">
        <v>54.96</v>
      </c>
      <c r="L381" s="20" t="s">
        <v>1</v>
      </c>
      <c r="M381" s="15">
        <v>148.7</v>
      </c>
      <c r="N381" s="15">
        <v>34.58</v>
      </c>
      <c r="O381" s="28">
        <f aca="true" t="shared" si="38" ref="O381:O386">SUM(K381*M381)</f>
        <v>8172.552</v>
      </c>
      <c r="P381" s="29">
        <f aca="true" t="shared" si="39" ref="P381:P386">SUM(K381*N381)</f>
        <v>1900.5167999999999</v>
      </c>
      <c r="Q381" s="29">
        <f aca="true" t="shared" si="40" ref="Q381:Q386">SUM(O381:P381)</f>
        <v>10073.0688</v>
      </c>
    </row>
    <row r="382" spans="1:17" s="30" customFormat="1" ht="31.2" customHeight="1">
      <c r="A382" s="32" t="s">
        <v>522</v>
      </c>
      <c r="B382" s="32">
        <v>92759</v>
      </c>
      <c r="C382" s="32" t="s">
        <v>42</v>
      </c>
      <c r="D382" s="32"/>
      <c r="E382" s="134" t="s">
        <v>1294</v>
      </c>
      <c r="F382" s="135"/>
      <c r="G382" s="135"/>
      <c r="H382" s="135"/>
      <c r="I382" s="135"/>
      <c r="J382" s="135"/>
      <c r="K382" s="15">
        <v>62.6</v>
      </c>
      <c r="L382" s="20" t="s">
        <v>10</v>
      </c>
      <c r="M382" s="15">
        <v>14.08</v>
      </c>
      <c r="N382" s="13">
        <v>4.61</v>
      </c>
      <c r="O382" s="28">
        <f t="shared" si="38"/>
        <v>881.408</v>
      </c>
      <c r="P382" s="29">
        <f t="shared" si="39"/>
        <v>288.586</v>
      </c>
      <c r="Q382" s="29">
        <f>SUM(O382:P382)+0.01</f>
        <v>1170.0040000000001</v>
      </c>
    </row>
    <row r="383" spans="1:17" s="30" customFormat="1" ht="30.6" customHeight="1">
      <c r="A383" s="32" t="s">
        <v>523</v>
      </c>
      <c r="B383" s="32">
        <v>92761</v>
      </c>
      <c r="C383" s="32" t="s">
        <v>42</v>
      </c>
      <c r="D383" s="32"/>
      <c r="E383" s="134" t="s">
        <v>1297</v>
      </c>
      <c r="F383" s="135"/>
      <c r="G383" s="135"/>
      <c r="H383" s="135"/>
      <c r="I383" s="135"/>
      <c r="J383" s="135"/>
      <c r="K383" s="15">
        <v>67.6</v>
      </c>
      <c r="L383" s="20" t="s">
        <v>10</v>
      </c>
      <c r="M383" s="15">
        <v>15.79</v>
      </c>
      <c r="N383" s="13">
        <v>2.03</v>
      </c>
      <c r="O383" s="28">
        <f t="shared" si="38"/>
        <v>1067.4039999999998</v>
      </c>
      <c r="P383" s="29">
        <f t="shared" si="39"/>
        <v>137.22799999999998</v>
      </c>
      <c r="Q383" s="29">
        <f t="shared" si="40"/>
        <v>1204.6319999999998</v>
      </c>
    </row>
    <row r="384" spans="1:17" s="30" customFormat="1" ht="31.8" customHeight="1">
      <c r="A384" s="32" t="s">
        <v>524</v>
      </c>
      <c r="B384" s="32">
        <v>92762</v>
      </c>
      <c r="C384" s="32" t="s">
        <v>42</v>
      </c>
      <c r="D384" s="32"/>
      <c r="E384" s="134" t="s">
        <v>1295</v>
      </c>
      <c r="F384" s="135"/>
      <c r="G384" s="135"/>
      <c r="H384" s="135"/>
      <c r="I384" s="135"/>
      <c r="J384" s="135"/>
      <c r="K384" s="13">
        <v>38.2</v>
      </c>
      <c r="L384" s="20" t="s">
        <v>10</v>
      </c>
      <c r="M384" s="15">
        <v>14.85</v>
      </c>
      <c r="N384" s="13">
        <v>1.34</v>
      </c>
      <c r="O384" s="28">
        <f t="shared" si="38"/>
        <v>567.27</v>
      </c>
      <c r="P384" s="29">
        <f t="shared" si="39"/>
        <v>51.18800000000001</v>
      </c>
      <c r="Q384" s="29">
        <f t="shared" si="40"/>
        <v>618.458</v>
      </c>
    </row>
    <row r="385" spans="1:17" s="30" customFormat="1" ht="32.4" customHeight="1">
      <c r="A385" s="32" t="s">
        <v>525</v>
      </c>
      <c r="B385" s="32">
        <v>92763</v>
      </c>
      <c r="C385" s="32" t="s">
        <v>42</v>
      </c>
      <c r="D385" s="32"/>
      <c r="E385" s="134" t="s">
        <v>1285</v>
      </c>
      <c r="F385" s="134"/>
      <c r="G385" s="134"/>
      <c r="H385" s="134"/>
      <c r="I385" s="134"/>
      <c r="J385" s="134"/>
      <c r="K385" s="15">
        <v>81.4</v>
      </c>
      <c r="L385" s="20" t="s">
        <v>10</v>
      </c>
      <c r="M385" s="15">
        <v>12.94</v>
      </c>
      <c r="N385" s="13">
        <v>0.86</v>
      </c>
      <c r="O385" s="28">
        <f t="shared" si="38"/>
        <v>1053.316</v>
      </c>
      <c r="P385" s="29">
        <f t="shared" si="39"/>
        <v>70.004</v>
      </c>
      <c r="Q385" s="29">
        <f t="shared" si="40"/>
        <v>1123.32</v>
      </c>
    </row>
    <row r="386" spans="1:17" s="30" customFormat="1" ht="28.8" customHeight="1">
      <c r="A386" s="32" t="s">
        <v>526</v>
      </c>
      <c r="B386" s="32" t="s">
        <v>182</v>
      </c>
      <c r="C386" s="32" t="s">
        <v>42</v>
      </c>
      <c r="D386" s="32"/>
      <c r="E386" s="135" t="s">
        <v>181</v>
      </c>
      <c r="F386" s="135"/>
      <c r="G386" s="135"/>
      <c r="H386" s="135"/>
      <c r="I386" s="135"/>
      <c r="J386" s="135"/>
      <c r="K386" s="13">
        <v>4.12</v>
      </c>
      <c r="L386" s="20" t="s">
        <v>4</v>
      </c>
      <c r="M386" s="14">
        <v>655.83</v>
      </c>
      <c r="N386" s="15">
        <v>76.93</v>
      </c>
      <c r="O386" s="28">
        <f t="shared" si="38"/>
        <v>2702.0196</v>
      </c>
      <c r="P386" s="29">
        <f t="shared" si="39"/>
        <v>316.95160000000004</v>
      </c>
      <c r="Q386" s="29">
        <f t="shared" si="40"/>
        <v>3018.9712</v>
      </c>
    </row>
    <row r="387" spans="1:17" s="30" customFormat="1" ht="12.75">
      <c r="A387" s="32"/>
      <c r="B387" s="32"/>
      <c r="C387" s="32"/>
      <c r="D387" s="32"/>
      <c r="E387" s="140" t="s">
        <v>179</v>
      </c>
      <c r="F387" s="140"/>
      <c r="G387" s="140"/>
      <c r="H387" s="140"/>
      <c r="I387" s="140"/>
      <c r="J387" s="140"/>
      <c r="K387" s="31"/>
      <c r="L387" s="20" t="s">
        <v>0</v>
      </c>
      <c r="O387" s="49">
        <f>SUM(O381:O386)</f>
        <v>14443.9696</v>
      </c>
      <c r="P387" s="49">
        <f>SUM(P381:P386)+0.01</f>
        <v>2764.4844</v>
      </c>
      <c r="Q387" s="49">
        <f>SUM(Q381:Q386)</f>
        <v>17208.453999999998</v>
      </c>
    </row>
    <row r="388" spans="1:17" ht="12.75">
      <c r="A388" s="25"/>
      <c r="B388" s="25"/>
      <c r="C388" s="25"/>
      <c r="D388" s="25"/>
      <c r="E388" s="11"/>
      <c r="F388" s="11"/>
      <c r="G388" s="11"/>
      <c r="H388" s="11"/>
      <c r="I388" s="11"/>
      <c r="J388" s="11"/>
      <c r="K388" s="11"/>
      <c r="L388" s="20"/>
      <c r="M388" s="18"/>
      <c r="N388" s="35"/>
      <c r="O388" s="18"/>
      <c r="P388" s="35"/>
      <c r="Q388" s="18"/>
    </row>
    <row r="389" spans="1:17" ht="12.75">
      <c r="A389" s="25"/>
      <c r="B389" s="25"/>
      <c r="C389" s="25"/>
      <c r="D389" s="25"/>
      <c r="E389" s="140" t="s">
        <v>213</v>
      </c>
      <c r="F389" s="140"/>
      <c r="G389" s="140"/>
      <c r="H389" s="140"/>
      <c r="I389" s="140"/>
      <c r="J389" s="140"/>
      <c r="K389" s="11"/>
      <c r="L389" s="20"/>
      <c r="M389" s="18"/>
      <c r="N389" s="35"/>
      <c r="O389" s="18">
        <f>SUM(O378+O387)+0.01</f>
        <v>30544.4646</v>
      </c>
      <c r="P389" s="23">
        <f>SUM(P378+P387)-0.01</f>
        <v>9165.668799999998</v>
      </c>
      <c r="Q389" s="18">
        <f>SUM(Q378+Q387)</f>
        <v>39710.133400000006</v>
      </c>
    </row>
    <row r="390" spans="1:15" ht="12.75">
      <c r="A390" s="25"/>
      <c r="B390" s="25"/>
      <c r="C390" s="25"/>
      <c r="D390" s="25"/>
      <c r="E390" s="11"/>
      <c r="F390" s="11"/>
      <c r="G390" s="11"/>
      <c r="H390" s="11"/>
      <c r="I390" s="11"/>
      <c r="J390" s="11"/>
      <c r="K390" s="11"/>
      <c r="L390" s="20"/>
      <c r="M390" s="18"/>
      <c r="N390" s="35"/>
      <c r="O390" s="18"/>
    </row>
    <row r="391" spans="1:15" ht="12.75">
      <c r="A391" s="57" t="s">
        <v>527</v>
      </c>
      <c r="B391" s="25"/>
      <c r="C391" s="25"/>
      <c r="D391" s="25"/>
      <c r="E391" s="140" t="s">
        <v>178</v>
      </c>
      <c r="F391" s="140"/>
      <c r="G391" s="140"/>
      <c r="H391" s="140"/>
      <c r="I391" s="140"/>
      <c r="J391" s="140"/>
      <c r="K391" s="11"/>
      <c r="L391" s="31"/>
      <c r="M391" s="11"/>
      <c r="N391" s="11"/>
      <c r="O391" s="11"/>
    </row>
    <row r="392" spans="1:17" s="30" customFormat="1" ht="28.2" customHeight="1">
      <c r="A392" s="32" t="s">
        <v>528</v>
      </c>
      <c r="B392" s="27">
        <v>92263</v>
      </c>
      <c r="C392" s="32" t="s">
        <v>42</v>
      </c>
      <c r="D392" s="27"/>
      <c r="E392" s="135" t="s">
        <v>180</v>
      </c>
      <c r="F392" s="135"/>
      <c r="G392" s="135"/>
      <c r="H392" s="135"/>
      <c r="I392" s="135"/>
      <c r="J392" s="135"/>
      <c r="K392" s="15">
        <v>26.75</v>
      </c>
      <c r="L392" s="20" t="s">
        <v>1</v>
      </c>
      <c r="M392" s="14">
        <v>193.38</v>
      </c>
      <c r="N392" s="15">
        <v>43.1</v>
      </c>
      <c r="O392" s="28">
        <f>SUM(K392*M392)</f>
        <v>5172.915</v>
      </c>
      <c r="P392" s="29">
        <f>SUM(K392*N392)</f>
        <v>1152.925</v>
      </c>
      <c r="Q392" s="29">
        <f>SUM(O392:P392)+0.01</f>
        <v>6325.85</v>
      </c>
    </row>
    <row r="393" spans="1:17" s="30" customFormat="1" ht="30.6" customHeight="1">
      <c r="A393" s="32" t="s">
        <v>530</v>
      </c>
      <c r="B393" s="27">
        <v>92759</v>
      </c>
      <c r="C393" s="32" t="s">
        <v>42</v>
      </c>
      <c r="D393" s="27"/>
      <c r="E393" s="134" t="s">
        <v>1294</v>
      </c>
      <c r="F393" s="135"/>
      <c r="G393" s="135"/>
      <c r="H393" s="135"/>
      <c r="I393" s="135"/>
      <c r="J393" s="135"/>
      <c r="K393" s="15">
        <v>26.3</v>
      </c>
      <c r="L393" s="20" t="s">
        <v>10</v>
      </c>
      <c r="M393" s="15">
        <v>14.08</v>
      </c>
      <c r="N393" s="13">
        <v>4.61</v>
      </c>
      <c r="O393" s="28">
        <f>SUM(K393*M393)</f>
        <v>370.30400000000003</v>
      </c>
      <c r="P393" s="29">
        <f>SUM(K393*N393)</f>
        <v>121.24300000000001</v>
      </c>
      <c r="Q393" s="29">
        <f>SUM(O393:P393)-0.01</f>
        <v>491.53700000000003</v>
      </c>
    </row>
    <row r="394" spans="1:17" s="30" customFormat="1" ht="29.4" customHeight="1">
      <c r="A394" s="32" t="s">
        <v>531</v>
      </c>
      <c r="B394" s="27">
        <v>92763</v>
      </c>
      <c r="C394" s="32" t="s">
        <v>42</v>
      </c>
      <c r="D394" s="27"/>
      <c r="E394" s="134" t="s">
        <v>1285</v>
      </c>
      <c r="F394" s="135"/>
      <c r="G394" s="135"/>
      <c r="H394" s="135"/>
      <c r="I394" s="135"/>
      <c r="J394" s="135"/>
      <c r="K394" s="13">
        <v>153.9</v>
      </c>
      <c r="L394" s="20" t="s">
        <v>10</v>
      </c>
      <c r="M394" s="15">
        <v>12.94</v>
      </c>
      <c r="N394" s="13">
        <v>0.86</v>
      </c>
      <c r="O394" s="28">
        <f>SUM(K394*M394)</f>
        <v>1991.466</v>
      </c>
      <c r="P394" s="29">
        <f>SUM(K394*N394)</f>
        <v>132.354</v>
      </c>
      <c r="Q394" s="29">
        <f>SUM(O394:P394)</f>
        <v>2123.8199999999997</v>
      </c>
    </row>
    <row r="395" spans="1:17" s="30" customFormat="1" ht="28.8" customHeight="1">
      <c r="A395" s="32" t="s">
        <v>532</v>
      </c>
      <c r="B395" s="27" t="s">
        <v>182</v>
      </c>
      <c r="C395" s="32" t="s">
        <v>42</v>
      </c>
      <c r="D395" s="27"/>
      <c r="E395" s="134" t="s">
        <v>1283</v>
      </c>
      <c r="F395" s="135"/>
      <c r="G395" s="135"/>
      <c r="H395" s="135"/>
      <c r="I395" s="135"/>
      <c r="J395" s="135"/>
      <c r="K395" s="13">
        <v>1.37</v>
      </c>
      <c r="L395" s="20" t="s">
        <v>4</v>
      </c>
      <c r="M395" s="14">
        <v>655.83</v>
      </c>
      <c r="N395" s="15">
        <v>76.93</v>
      </c>
      <c r="O395" s="28">
        <f>SUM(K395*M395)</f>
        <v>898.4871000000002</v>
      </c>
      <c r="P395" s="29">
        <f>SUM(K395*N395)</f>
        <v>105.39410000000002</v>
      </c>
      <c r="Q395" s="29">
        <f>SUM(O395:P395)</f>
        <v>1003.8812000000001</v>
      </c>
    </row>
    <row r="396" spans="1:17" s="30" customFormat="1" ht="12.75">
      <c r="A396" s="32"/>
      <c r="B396" s="32"/>
      <c r="C396" s="32"/>
      <c r="D396" s="32"/>
      <c r="E396" s="140" t="s">
        <v>183</v>
      </c>
      <c r="F396" s="140"/>
      <c r="G396" s="140"/>
      <c r="H396" s="140"/>
      <c r="I396" s="140"/>
      <c r="J396" s="140"/>
      <c r="K396" s="31"/>
      <c r="L396" s="20" t="s">
        <v>0</v>
      </c>
      <c r="O396" s="49">
        <f>SUM(O392:O395)+0.01</f>
        <v>8433.1821</v>
      </c>
      <c r="P396" s="49">
        <f>SUM(P392:P395)-0.01</f>
        <v>1511.9061</v>
      </c>
      <c r="Q396" s="49">
        <f>SUM(Q392:Q395)</f>
        <v>9945.0882</v>
      </c>
    </row>
    <row r="397" spans="1:17" s="30" customFormat="1" ht="12.75">
      <c r="A397" s="32"/>
      <c r="B397" s="32"/>
      <c r="C397" s="32"/>
      <c r="D397" s="32"/>
      <c r="E397" s="31"/>
      <c r="F397" s="31"/>
      <c r="G397" s="31"/>
      <c r="H397" s="31"/>
      <c r="I397" s="31"/>
      <c r="J397" s="31"/>
      <c r="K397" s="31"/>
      <c r="L397" s="20"/>
      <c r="M397" s="35"/>
      <c r="N397" s="35"/>
      <c r="O397" s="35"/>
      <c r="P397" s="35"/>
      <c r="Q397" s="18"/>
    </row>
    <row r="398" spans="1:15" ht="12.75">
      <c r="A398" s="25" t="s">
        <v>533</v>
      </c>
      <c r="B398" s="25"/>
      <c r="C398" s="25"/>
      <c r="D398" s="25"/>
      <c r="E398" s="140" t="s">
        <v>193</v>
      </c>
      <c r="F398" s="140"/>
      <c r="G398" s="140"/>
      <c r="H398" s="140"/>
      <c r="I398" s="140"/>
      <c r="J398" s="140"/>
      <c r="K398" s="11"/>
      <c r="L398" s="31"/>
      <c r="M398" s="11"/>
      <c r="N398" s="11"/>
      <c r="O398" s="11"/>
    </row>
    <row r="399" spans="1:15" ht="12.75">
      <c r="A399" s="25" t="s">
        <v>534</v>
      </c>
      <c r="B399" s="25"/>
      <c r="C399" s="25"/>
      <c r="D399" s="25"/>
      <c r="E399" s="140" t="s">
        <v>196</v>
      </c>
      <c r="F399" s="140"/>
      <c r="G399" s="140"/>
      <c r="H399" s="140"/>
      <c r="I399" s="140"/>
      <c r="J399" s="140"/>
      <c r="K399" s="11"/>
      <c r="L399" s="31"/>
      <c r="M399" s="11"/>
      <c r="N399" s="11"/>
      <c r="O399" s="11"/>
    </row>
    <row r="400" spans="1:17" s="30" customFormat="1" ht="42.6" customHeight="1">
      <c r="A400" s="32" t="s">
        <v>535</v>
      </c>
      <c r="B400" s="27">
        <v>101955</v>
      </c>
      <c r="C400" s="32" t="s">
        <v>42</v>
      </c>
      <c r="D400" s="27"/>
      <c r="E400" s="134" t="s">
        <v>1340</v>
      </c>
      <c r="F400" s="135"/>
      <c r="G400" s="135"/>
      <c r="H400" s="135"/>
      <c r="I400" s="135"/>
      <c r="J400" s="135"/>
      <c r="K400" s="15">
        <v>95</v>
      </c>
      <c r="L400" s="20" t="s">
        <v>1</v>
      </c>
      <c r="M400" s="15">
        <v>64.33</v>
      </c>
      <c r="N400" s="15">
        <v>17.56</v>
      </c>
      <c r="O400" s="28">
        <f aca="true" t="shared" si="41" ref="O400:O405">SUM(K400*M400)</f>
        <v>6111.349999999999</v>
      </c>
      <c r="P400" s="29">
        <f aca="true" t="shared" si="42" ref="P400:P405">SUM(K400*N400)</f>
        <v>1668.1999999999998</v>
      </c>
      <c r="Q400" s="29">
        <f aca="true" t="shared" si="43" ref="Q400:Q405">SUM(O400:P400)</f>
        <v>7779.549999999999</v>
      </c>
    </row>
    <row r="401" spans="1:17" s="30" customFormat="1" ht="31.8" customHeight="1">
      <c r="A401" s="32" t="s">
        <v>537</v>
      </c>
      <c r="B401" s="32">
        <v>92769</v>
      </c>
      <c r="C401" s="32" t="s">
        <v>42</v>
      </c>
      <c r="D401" s="32"/>
      <c r="E401" s="134" t="s">
        <v>1328</v>
      </c>
      <c r="F401" s="134"/>
      <c r="G401" s="134"/>
      <c r="H401" s="134"/>
      <c r="I401" s="134"/>
      <c r="J401" s="134"/>
      <c r="K401" s="13">
        <v>32.5</v>
      </c>
      <c r="L401" s="20" t="s">
        <v>10</v>
      </c>
      <c r="M401" s="15">
        <v>15.35</v>
      </c>
      <c r="N401" s="13">
        <v>2.54</v>
      </c>
      <c r="O401" s="28">
        <f t="shared" si="41"/>
        <v>498.875</v>
      </c>
      <c r="P401" s="29">
        <f t="shared" si="42"/>
        <v>82.55</v>
      </c>
      <c r="Q401" s="29">
        <f t="shared" si="43"/>
        <v>581.425</v>
      </c>
    </row>
    <row r="402" spans="1:17" s="30" customFormat="1" ht="30" customHeight="1">
      <c r="A402" s="83" t="s">
        <v>538</v>
      </c>
      <c r="B402" s="32">
        <v>92770</v>
      </c>
      <c r="C402" s="32" t="s">
        <v>42</v>
      </c>
      <c r="D402" s="32"/>
      <c r="E402" s="134" t="s">
        <v>1327</v>
      </c>
      <c r="F402" s="134"/>
      <c r="G402" s="134"/>
      <c r="H402" s="134"/>
      <c r="I402" s="134"/>
      <c r="J402" s="134"/>
      <c r="K402" s="13">
        <v>65.7</v>
      </c>
      <c r="L402" s="20" t="s">
        <v>10</v>
      </c>
      <c r="M402" s="15">
        <v>15.75</v>
      </c>
      <c r="N402" s="13">
        <v>1.56</v>
      </c>
      <c r="O402" s="28">
        <f>SUM(K402*M402)</f>
        <v>1034.775</v>
      </c>
      <c r="P402" s="29">
        <f t="shared" si="42"/>
        <v>102.492</v>
      </c>
      <c r="Q402" s="29">
        <f t="shared" si="43"/>
        <v>1137.267</v>
      </c>
    </row>
    <row r="403" spans="1:17" s="30" customFormat="1" ht="30" customHeight="1">
      <c r="A403" s="83" t="s">
        <v>1303</v>
      </c>
      <c r="B403" s="32">
        <v>92267</v>
      </c>
      <c r="C403" s="32" t="s">
        <v>42</v>
      </c>
      <c r="D403" s="32"/>
      <c r="E403" s="134" t="s">
        <v>1315</v>
      </c>
      <c r="F403" s="134"/>
      <c r="G403" s="134"/>
      <c r="H403" s="134"/>
      <c r="I403" s="134"/>
      <c r="J403" s="134"/>
      <c r="K403" s="13">
        <v>11.96</v>
      </c>
      <c r="L403" s="20" t="s">
        <v>1</v>
      </c>
      <c r="M403" s="15">
        <v>111.95</v>
      </c>
      <c r="N403" s="13">
        <v>0.96</v>
      </c>
      <c r="O403" s="28">
        <f>SUM(K403*M403)</f>
        <v>1338.922</v>
      </c>
      <c r="P403" s="29">
        <f t="shared" si="42"/>
        <v>11.4816</v>
      </c>
      <c r="Q403" s="29">
        <f t="shared" si="43"/>
        <v>1350.4036</v>
      </c>
    </row>
    <row r="404" spans="1:17" s="30" customFormat="1" ht="28.2" customHeight="1">
      <c r="A404" s="83" t="s">
        <v>1314</v>
      </c>
      <c r="B404" s="32" t="s">
        <v>182</v>
      </c>
      <c r="C404" s="32" t="s">
        <v>42</v>
      </c>
      <c r="D404" s="32"/>
      <c r="E404" s="135" t="s">
        <v>536</v>
      </c>
      <c r="F404" s="135"/>
      <c r="G404" s="135"/>
      <c r="H404" s="135"/>
      <c r="I404" s="135"/>
      <c r="J404" s="135"/>
      <c r="K404" s="13">
        <v>4.96</v>
      </c>
      <c r="L404" s="20" t="s">
        <v>4</v>
      </c>
      <c r="M404" s="14">
        <v>655.83</v>
      </c>
      <c r="N404" s="15">
        <v>76.93</v>
      </c>
      <c r="O404" s="28">
        <f t="shared" si="41"/>
        <v>3252.9168</v>
      </c>
      <c r="P404" s="29">
        <f t="shared" si="42"/>
        <v>381.57280000000003</v>
      </c>
      <c r="Q404" s="29">
        <f t="shared" si="43"/>
        <v>3634.4896</v>
      </c>
    </row>
    <row r="405" spans="1:17" s="30" customFormat="1" ht="28.2" customHeight="1">
      <c r="A405" s="83" t="s">
        <v>1557</v>
      </c>
      <c r="B405" s="32">
        <v>98556</v>
      </c>
      <c r="C405" s="32" t="s">
        <v>42</v>
      </c>
      <c r="D405" s="32"/>
      <c r="E405" s="134" t="s">
        <v>1566</v>
      </c>
      <c r="F405" s="134"/>
      <c r="G405" s="134"/>
      <c r="H405" s="134"/>
      <c r="I405" s="134"/>
      <c r="J405" s="134"/>
      <c r="K405" s="13">
        <v>98</v>
      </c>
      <c r="L405" s="20" t="s">
        <v>1</v>
      </c>
      <c r="M405" s="13">
        <v>32.34</v>
      </c>
      <c r="N405" s="15">
        <v>26.93</v>
      </c>
      <c r="O405" s="28">
        <f t="shared" si="41"/>
        <v>3169.32</v>
      </c>
      <c r="P405" s="29">
        <f t="shared" si="42"/>
        <v>2639.14</v>
      </c>
      <c r="Q405" s="29">
        <f t="shared" si="43"/>
        <v>5808.46</v>
      </c>
    </row>
    <row r="406" spans="1:17" s="30" customFormat="1" ht="12.75">
      <c r="A406" s="32"/>
      <c r="B406" s="32"/>
      <c r="C406" s="32"/>
      <c r="D406" s="32"/>
      <c r="E406" s="140" t="s">
        <v>200</v>
      </c>
      <c r="F406" s="140"/>
      <c r="G406" s="140"/>
      <c r="H406" s="140"/>
      <c r="I406" s="140"/>
      <c r="J406" s="140"/>
      <c r="K406" s="31"/>
      <c r="L406" s="20" t="s">
        <v>0</v>
      </c>
      <c r="O406" s="49">
        <f>SUM(O400:O405)+0.01</f>
        <v>15406.168800000001</v>
      </c>
      <c r="P406" s="49">
        <f>SUM(P400:P405)-0.01</f>
        <v>4885.426399999999</v>
      </c>
      <c r="Q406" s="49">
        <f>SUM(Q400:Q405)</f>
        <v>20291.595199999996</v>
      </c>
    </row>
    <row r="407" spans="1:17" s="30" customFormat="1" ht="12.75">
      <c r="A407" s="32"/>
      <c r="B407" s="32"/>
      <c r="C407" s="32"/>
      <c r="D407" s="32"/>
      <c r="E407" s="31"/>
      <c r="F407" s="31"/>
      <c r="G407" s="31"/>
      <c r="H407" s="31"/>
      <c r="I407" s="31"/>
      <c r="J407" s="31"/>
      <c r="K407" s="31"/>
      <c r="L407" s="20"/>
      <c r="M407" s="18"/>
      <c r="N407" s="35"/>
      <c r="O407" s="18"/>
      <c r="P407" s="35"/>
      <c r="Q407" s="18"/>
    </row>
    <row r="408" spans="1:17" ht="12.75">
      <c r="A408" s="25"/>
      <c r="B408" s="25"/>
      <c r="C408" s="25"/>
      <c r="D408" s="25"/>
      <c r="E408" s="140" t="s">
        <v>212</v>
      </c>
      <c r="F408" s="140"/>
      <c r="G408" s="140"/>
      <c r="H408" s="140"/>
      <c r="I408" s="140"/>
      <c r="J408" s="140"/>
      <c r="K408" s="11"/>
      <c r="L408" s="20"/>
      <c r="M408" s="18"/>
      <c r="N408" s="35"/>
      <c r="O408" s="18">
        <f>SUM(O368+O389+O396+O406)-0.01</f>
        <v>62268.867099999996</v>
      </c>
      <c r="P408" s="18">
        <f>SUM(P368+P389+P396+P406)+0.01</f>
        <v>20431.422699999996</v>
      </c>
      <c r="Q408" s="18">
        <f>SUM(Q368+Q389+Q396+Q406)</f>
        <v>82700.2898</v>
      </c>
    </row>
    <row r="409" spans="1:15" ht="12.75">
      <c r="A409" s="25"/>
      <c r="B409" s="25"/>
      <c r="C409" s="25"/>
      <c r="D409" s="25"/>
      <c r="E409" s="11"/>
      <c r="F409" s="11"/>
      <c r="G409" s="11"/>
      <c r="H409" s="11"/>
      <c r="I409" s="11"/>
      <c r="J409" s="11"/>
      <c r="K409" s="11"/>
      <c r="L409" s="20"/>
      <c r="M409" s="18"/>
      <c r="N409" s="35"/>
      <c r="O409" s="18"/>
    </row>
    <row r="410" spans="1:17" ht="12.75">
      <c r="A410" s="57" t="s">
        <v>539</v>
      </c>
      <c r="B410" s="25"/>
      <c r="C410" s="25"/>
      <c r="D410" s="25"/>
      <c r="E410" s="140" t="s">
        <v>216</v>
      </c>
      <c r="F410" s="140"/>
      <c r="G410" s="140"/>
      <c r="H410" s="140"/>
      <c r="I410" s="140"/>
      <c r="J410" s="140"/>
      <c r="K410" s="11"/>
      <c r="L410" s="31"/>
      <c r="M410" s="11"/>
      <c r="N410" s="11"/>
      <c r="O410" s="11"/>
      <c r="P410" s="11"/>
      <c r="Q410" s="11"/>
    </row>
    <row r="411" spans="1:17" ht="12.75">
      <c r="A411" s="57" t="s">
        <v>540</v>
      </c>
      <c r="B411" s="25"/>
      <c r="C411" s="25"/>
      <c r="D411" s="25"/>
      <c r="E411" s="140" t="s">
        <v>217</v>
      </c>
      <c r="F411" s="140"/>
      <c r="G411" s="140"/>
      <c r="H411" s="140"/>
      <c r="I411" s="140"/>
      <c r="J411" s="140"/>
      <c r="K411" s="11"/>
      <c r="L411" s="31"/>
      <c r="M411" s="11"/>
      <c r="N411" s="11"/>
      <c r="O411" s="11"/>
      <c r="P411" s="11"/>
      <c r="Q411" s="11"/>
    </row>
    <row r="412" spans="1:17" s="30" customFormat="1" ht="56.4" customHeight="1">
      <c r="A412" s="83" t="s">
        <v>1775</v>
      </c>
      <c r="B412" s="32">
        <v>5719</v>
      </c>
      <c r="C412" s="32" t="s">
        <v>42</v>
      </c>
      <c r="D412" s="32"/>
      <c r="E412" s="134" t="s">
        <v>1564</v>
      </c>
      <c r="F412" s="135"/>
      <c r="G412" s="135"/>
      <c r="H412" s="135"/>
      <c r="I412" s="135"/>
      <c r="J412" s="135"/>
      <c r="K412" s="15">
        <v>21</v>
      </c>
      <c r="L412" s="20" t="s">
        <v>4</v>
      </c>
      <c r="M412" s="15">
        <v>87.99</v>
      </c>
      <c r="N412" s="15">
        <v>60.95</v>
      </c>
      <c r="O412" s="28">
        <f aca="true" t="shared" si="44" ref="O412:O419">SUM(K412*M412)</f>
        <v>1847.79</v>
      </c>
      <c r="P412" s="29">
        <f aca="true" t="shared" si="45" ref="P412:P419">SUM(K412*N412)</f>
        <v>1279.95</v>
      </c>
      <c r="Q412" s="29">
        <f aca="true" t="shared" si="46" ref="Q412:Q419">SUM(O412:P412)</f>
        <v>3127.74</v>
      </c>
    </row>
    <row r="413" spans="1:17" s="30" customFormat="1" ht="41.4" customHeight="1">
      <c r="A413" s="83" t="s">
        <v>1776</v>
      </c>
      <c r="B413" s="32">
        <v>97083</v>
      </c>
      <c r="C413" s="32" t="s">
        <v>42</v>
      </c>
      <c r="D413" s="32"/>
      <c r="E413" s="135" t="s">
        <v>541</v>
      </c>
      <c r="F413" s="135"/>
      <c r="G413" s="135"/>
      <c r="H413" s="135"/>
      <c r="I413" s="135"/>
      <c r="J413" s="135"/>
      <c r="K413" s="15">
        <v>90</v>
      </c>
      <c r="L413" s="20" t="s">
        <v>1</v>
      </c>
      <c r="M413" s="13">
        <v>0.55</v>
      </c>
      <c r="N413" s="13">
        <v>2.91</v>
      </c>
      <c r="O413" s="28">
        <f t="shared" si="44"/>
        <v>49.50000000000001</v>
      </c>
      <c r="P413" s="29">
        <f t="shared" si="45"/>
        <v>261.90000000000003</v>
      </c>
      <c r="Q413" s="29">
        <f t="shared" si="46"/>
        <v>311.40000000000003</v>
      </c>
    </row>
    <row r="414" spans="1:17" s="30" customFormat="1" ht="26.4" customHeight="1">
      <c r="A414" s="83" t="s">
        <v>1777</v>
      </c>
      <c r="B414" s="32">
        <v>96624</v>
      </c>
      <c r="C414" s="32" t="s">
        <v>42</v>
      </c>
      <c r="D414" s="32"/>
      <c r="E414" s="135" t="s">
        <v>542</v>
      </c>
      <c r="F414" s="135"/>
      <c r="G414" s="135"/>
      <c r="H414" s="135"/>
      <c r="I414" s="135"/>
      <c r="J414" s="135"/>
      <c r="K414" s="13">
        <v>10</v>
      </c>
      <c r="L414" s="20" t="s">
        <v>4</v>
      </c>
      <c r="M414" s="15">
        <v>91.4</v>
      </c>
      <c r="N414" s="15">
        <v>32.5</v>
      </c>
      <c r="O414" s="28">
        <f t="shared" si="44"/>
        <v>914</v>
      </c>
      <c r="P414" s="29">
        <f t="shared" si="45"/>
        <v>325</v>
      </c>
      <c r="Q414" s="29">
        <f t="shared" si="46"/>
        <v>1239</v>
      </c>
    </row>
    <row r="415" spans="1:17" s="30" customFormat="1" ht="40.2" customHeight="1">
      <c r="A415" s="83" t="s">
        <v>1778</v>
      </c>
      <c r="B415" s="32">
        <v>94998</v>
      </c>
      <c r="C415" s="32" t="s">
        <v>42</v>
      </c>
      <c r="D415" s="32"/>
      <c r="E415" s="134" t="s">
        <v>1658</v>
      </c>
      <c r="F415" s="135"/>
      <c r="G415" s="135"/>
      <c r="H415" s="135"/>
      <c r="I415" s="135"/>
      <c r="J415" s="135"/>
      <c r="K415" s="13">
        <v>1.65</v>
      </c>
      <c r="L415" s="20" t="s">
        <v>1</v>
      </c>
      <c r="M415" s="15">
        <v>131.53</v>
      </c>
      <c r="N415" s="15">
        <v>42.64</v>
      </c>
      <c r="O415" s="28">
        <f aca="true" t="shared" si="47" ref="O415">SUM(K415*M415)</f>
        <v>217.0245</v>
      </c>
      <c r="P415" s="29">
        <f aca="true" t="shared" si="48" ref="P415">SUM(K415*N415)</f>
        <v>70.356</v>
      </c>
      <c r="Q415" s="29">
        <f aca="true" t="shared" si="49" ref="Q415">SUM(O415:P415)</f>
        <v>287.3805</v>
      </c>
    </row>
    <row r="416" spans="1:17" s="30" customFormat="1" ht="55.2" customHeight="1">
      <c r="A416" s="83" t="s">
        <v>1779</v>
      </c>
      <c r="B416" s="32">
        <v>94439</v>
      </c>
      <c r="C416" s="32" t="s">
        <v>42</v>
      </c>
      <c r="D416" s="32"/>
      <c r="E416" s="135" t="s">
        <v>543</v>
      </c>
      <c r="F416" s="135"/>
      <c r="G416" s="135"/>
      <c r="H416" s="135"/>
      <c r="I416" s="135"/>
      <c r="J416" s="135"/>
      <c r="K416" s="15">
        <v>81.68</v>
      </c>
      <c r="L416" s="20" t="s">
        <v>1</v>
      </c>
      <c r="M416" s="15">
        <v>37.94</v>
      </c>
      <c r="N416" s="15">
        <v>19.33</v>
      </c>
      <c r="O416" s="28">
        <f t="shared" si="44"/>
        <v>3098.9392000000003</v>
      </c>
      <c r="P416" s="29">
        <f t="shared" si="45"/>
        <v>1578.8744</v>
      </c>
      <c r="Q416" s="29">
        <f t="shared" si="46"/>
        <v>4677.8136</v>
      </c>
    </row>
    <row r="417" spans="1:17" s="30" customFormat="1" ht="43.2" customHeight="1">
      <c r="A417" s="83" t="s">
        <v>1780</v>
      </c>
      <c r="B417" s="32">
        <v>87263</v>
      </c>
      <c r="C417" s="32" t="s">
        <v>42</v>
      </c>
      <c r="D417" s="32"/>
      <c r="E417" s="135" t="s">
        <v>544</v>
      </c>
      <c r="F417" s="135"/>
      <c r="G417" s="135"/>
      <c r="H417" s="135"/>
      <c r="I417" s="135"/>
      <c r="J417" s="135"/>
      <c r="K417" s="15">
        <v>81.68</v>
      </c>
      <c r="L417" s="20" t="s">
        <v>1</v>
      </c>
      <c r="M417" s="14">
        <v>158.13</v>
      </c>
      <c r="N417" s="15">
        <v>14.93</v>
      </c>
      <c r="O417" s="28">
        <f t="shared" si="44"/>
        <v>12916.0584</v>
      </c>
      <c r="P417" s="29">
        <f t="shared" si="45"/>
        <v>1219.4824</v>
      </c>
      <c r="Q417" s="29">
        <f t="shared" si="46"/>
        <v>14135.5408</v>
      </c>
    </row>
    <row r="418" spans="1:17" s="30" customFormat="1" ht="12.75">
      <c r="A418" s="83" t="s">
        <v>1781</v>
      </c>
      <c r="B418" s="32" t="s">
        <v>227</v>
      </c>
      <c r="C418" s="33" t="s">
        <v>43</v>
      </c>
      <c r="D418" s="32"/>
      <c r="E418" s="64" t="s">
        <v>226</v>
      </c>
      <c r="F418" s="31"/>
      <c r="G418" s="31"/>
      <c r="H418" s="31"/>
      <c r="I418" s="31"/>
      <c r="J418" s="31"/>
      <c r="K418" s="13">
        <v>1.1</v>
      </c>
      <c r="L418" s="82" t="s">
        <v>1</v>
      </c>
      <c r="M418" s="110">
        <v>262.8</v>
      </c>
      <c r="N418" s="110">
        <v>139.46</v>
      </c>
      <c r="O418" s="28">
        <f t="shared" si="44"/>
        <v>289.08000000000004</v>
      </c>
      <c r="P418" s="29">
        <f t="shared" si="45"/>
        <v>153.40600000000003</v>
      </c>
      <c r="Q418" s="29">
        <f>SUM(O418:P418)</f>
        <v>442.4860000000001</v>
      </c>
    </row>
    <row r="419" spans="1:17" s="30" customFormat="1" ht="29.4" customHeight="1">
      <c r="A419" s="83" t="s">
        <v>1782</v>
      </c>
      <c r="B419" s="32">
        <v>101094</v>
      </c>
      <c r="C419" s="32" t="s">
        <v>42</v>
      </c>
      <c r="D419" s="32"/>
      <c r="E419" s="135" t="s">
        <v>228</v>
      </c>
      <c r="F419" s="135"/>
      <c r="G419" s="135"/>
      <c r="H419" s="135"/>
      <c r="I419" s="135"/>
      <c r="J419" s="135"/>
      <c r="K419" s="13">
        <v>6</v>
      </c>
      <c r="L419" s="20" t="s">
        <v>6</v>
      </c>
      <c r="M419" s="14">
        <v>181.8</v>
      </c>
      <c r="N419" s="15">
        <v>15.26</v>
      </c>
      <c r="O419" s="28">
        <f t="shared" si="44"/>
        <v>1090.8000000000002</v>
      </c>
      <c r="P419" s="29">
        <f t="shared" si="45"/>
        <v>91.56</v>
      </c>
      <c r="Q419" s="29">
        <f t="shared" si="46"/>
        <v>1182.3600000000001</v>
      </c>
    </row>
    <row r="420" spans="1:17" s="30" customFormat="1" ht="12.75">
      <c r="A420" s="32"/>
      <c r="B420" s="32"/>
      <c r="C420" s="32"/>
      <c r="D420" s="32"/>
      <c r="E420" s="140" t="s">
        <v>229</v>
      </c>
      <c r="F420" s="140"/>
      <c r="G420" s="140"/>
      <c r="H420" s="140"/>
      <c r="I420" s="140"/>
      <c r="J420" s="140"/>
      <c r="K420" s="31"/>
      <c r="L420" s="20" t="s">
        <v>0</v>
      </c>
      <c r="O420" s="49">
        <f>SUM(O412:O419)</f>
        <v>20423.1921</v>
      </c>
      <c r="P420" s="49">
        <f>SUM(P412:P419)</f>
        <v>4980.5288</v>
      </c>
      <c r="Q420" s="49">
        <f>SUM(Q412:Q419)</f>
        <v>25403.720900000004</v>
      </c>
    </row>
    <row r="421" spans="1:17" s="30" customFormat="1" ht="12.75">
      <c r="A421" s="32"/>
      <c r="B421" s="32"/>
      <c r="C421" s="32"/>
      <c r="D421" s="32"/>
      <c r="E421" s="31"/>
      <c r="F421" s="31"/>
      <c r="G421" s="31"/>
      <c r="H421" s="31"/>
      <c r="I421" s="31"/>
      <c r="J421" s="31"/>
      <c r="K421" s="31"/>
      <c r="L421" s="20"/>
      <c r="M421" s="18"/>
      <c r="N421" s="35"/>
      <c r="O421" s="18"/>
      <c r="P421" s="35"/>
      <c r="Q421" s="18"/>
    </row>
    <row r="422" spans="1:17" ht="12.75">
      <c r="A422" s="57" t="s">
        <v>545</v>
      </c>
      <c r="B422" s="25"/>
      <c r="C422" s="25"/>
      <c r="D422" s="25"/>
      <c r="E422" s="140" t="s">
        <v>239</v>
      </c>
      <c r="F422" s="140"/>
      <c r="G422" s="140"/>
      <c r="H422" s="140"/>
      <c r="I422" s="140"/>
      <c r="J422" s="140"/>
      <c r="K422" s="11"/>
      <c r="L422" s="31"/>
      <c r="M422" s="11"/>
      <c r="N422" s="11"/>
      <c r="O422" s="11"/>
      <c r="P422" s="11"/>
      <c r="Q422" s="11"/>
    </row>
    <row r="423" spans="1:17" ht="54.6" customHeight="1">
      <c r="A423" s="32" t="s">
        <v>546</v>
      </c>
      <c r="B423" s="27">
        <v>87492</v>
      </c>
      <c r="C423" s="32" t="s">
        <v>42</v>
      </c>
      <c r="D423" s="27"/>
      <c r="E423" s="134" t="s">
        <v>1728</v>
      </c>
      <c r="F423" s="135"/>
      <c r="G423" s="135"/>
      <c r="H423" s="135"/>
      <c r="I423" s="135"/>
      <c r="J423" s="135"/>
      <c r="K423" s="15">
        <v>34.54</v>
      </c>
      <c r="L423" s="82" t="s">
        <v>1</v>
      </c>
      <c r="M423" s="15">
        <v>56.21</v>
      </c>
      <c r="N423" s="15">
        <v>32.74</v>
      </c>
      <c r="O423" s="28">
        <f>SUM(K423*M423)</f>
        <v>1941.4934</v>
      </c>
      <c r="P423" s="29">
        <f>SUM(K423*N423)</f>
        <v>1130.8396</v>
      </c>
      <c r="Q423" s="29">
        <f>SUM(O423:P423)</f>
        <v>3072.333</v>
      </c>
    </row>
    <row r="424" spans="1:17" s="30" customFormat="1" ht="58.2" customHeight="1">
      <c r="A424" s="83" t="s">
        <v>1774</v>
      </c>
      <c r="B424" s="32">
        <v>87493</v>
      </c>
      <c r="C424" s="32" t="s">
        <v>42</v>
      </c>
      <c r="D424" s="32"/>
      <c r="E424" s="135" t="s">
        <v>547</v>
      </c>
      <c r="F424" s="135"/>
      <c r="G424" s="135"/>
      <c r="H424" s="135"/>
      <c r="I424" s="135"/>
      <c r="J424" s="135"/>
      <c r="K424" s="13">
        <v>62.28</v>
      </c>
      <c r="L424" s="20" t="s">
        <v>1</v>
      </c>
      <c r="M424" s="15">
        <v>70.29</v>
      </c>
      <c r="N424" s="15">
        <v>36.09</v>
      </c>
      <c r="O424" s="28">
        <f>SUM(K424*M424)</f>
        <v>4377.6612000000005</v>
      </c>
      <c r="P424" s="29">
        <f>SUM(K424*N424)</f>
        <v>2247.6852000000003</v>
      </c>
      <c r="Q424" s="29">
        <f>SUM(O424:P424)</f>
        <v>6625.3464</v>
      </c>
    </row>
    <row r="425" spans="1:17" ht="12.75">
      <c r="A425" s="25"/>
      <c r="B425" s="25"/>
      <c r="C425" s="25"/>
      <c r="D425" s="25"/>
      <c r="E425" s="140" t="s">
        <v>242</v>
      </c>
      <c r="F425" s="140"/>
      <c r="G425" s="140"/>
      <c r="H425" s="140"/>
      <c r="I425" s="140"/>
      <c r="J425" s="140"/>
      <c r="K425" s="11"/>
      <c r="L425" s="20" t="s">
        <v>0</v>
      </c>
      <c r="O425" s="24">
        <f>SUM(O423:O424)</f>
        <v>6319.154600000001</v>
      </c>
      <c r="P425" s="24">
        <f>SUM(P423:P424)+0.01</f>
        <v>3378.5348000000004</v>
      </c>
      <c r="Q425" s="24">
        <f>SUM(Q423:Q424)</f>
        <v>9697.6794</v>
      </c>
    </row>
    <row r="426" spans="1:17" ht="12.75">
      <c r="A426" s="25"/>
      <c r="B426" s="25"/>
      <c r="C426" s="25"/>
      <c r="D426" s="25"/>
      <c r="E426" s="11"/>
      <c r="F426" s="11"/>
      <c r="G426" s="11"/>
      <c r="H426" s="11"/>
      <c r="I426" s="11"/>
      <c r="J426" s="11"/>
      <c r="K426" s="11"/>
      <c r="L426" s="20"/>
      <c r="M426" s="18"/>
      <c r="N426" s="35"/>
      <c r="O426" s="18"/>
      <c r="P426" s="35"/>
      <c r="Q426" s="18"/>
    </row>
    <row r="427" spans="1:17" ht="12.75">
      <c r="A427" s="57" t="s">
        <v>548</v>
      </c>
      <c r="B427" s="25"/>
      <c r="C427" s="25"/>
      <c r="D427" s="25"/>
      <c r="E427" s="140" t="s">
        <v>248</v>
      </c>
      <c r="F427" s="140"/>
      <c r="G427" s="140"/>
      <c r="H427" s="140"/>
      <c r="I427" s="140"/>
      <c r="J427" s="140"/>
      <c r="K427" s="11"/>
      <c r="L427" s="31"/>
      <c r="M427" s="11"/>
      <c r="N427" s="11"/>
      <c r="O427" s="11"/>
      <c r="P427" s="11"/>
      <c r="Q427" s="11"/>
    </row>
    <row r="428" spans="1:17" ht="12.75">
      <c r="A428" s="57" t="s">
        <v>549</v>
      </c>
      <c r="B428" s="25"/>
      <c r="C428" s="25"/>
      <c r="D428" s="25"/>
      <c r="E428" s="140" t="s">
        <v>249</v>
      </c>
      <c r="F428" s="140"/>
      <c r="G428" s="140"/>
      <c r="H428" s="140"/>
      <c r="I428" s="140"/>
      <c r="J428" s="140"/>
      <c r="K428" s="11"/>
      <c r="L428" s="31"/>
      <c r="M428" s="11"/>
      <c r="N428" s="11"/>
      <c r="O428" s="11"/>
      <c r="P428" s="11"/>
      <c r="Q428" s="11"/>
    </row>
    <row r="429" spans="1:17" s="30" customFormat="1" ht="43.8" customHeight="1">
      <c r="A429" s="32" t="s">
        <v>550</v>
      </c>
      <c r="B429" s="32">
        <v>87904</v>
      </c>
      <c r="C429" s="32" t="s">
        <v>42</v>
      </c>
      <c r="D429" s="32"/>
      <c r="E429" s="135" t="s">
        <v>551</v>
      </c>
      <c r="F429" s="135"/>
      <c r="G429" s="135"/>
      <c r="H429" s="135"/>
      <c r="I429" s="135"/>
      <c r="J429" s="135"/>
      <c r="K429" s="13">
        <v>68.16</v>
      </c>
      <c r="L429" s="20" t="s">
        <v>1</v>
      </c>
      <c r="M429" s="13">
        <v>2.98</v>
      </c>
      <c r="N429" s="13">
        <v>7.33</v>
      </c>
      <c r="O429" s="28">
        <f>SUM(K429*M429)</f>
        <v>203.11679999999998</v>
      </c>
      <c r="P429" s="29">
        <f>SUM(K429*N429)</f>
        <v>499.6128</v>
      </c>
      <c r="Q429" s="29">
        <f>SUM(O429:P429)</f>
        <v>702.7296</v>
      </c>
    </row>
    <row r="430" spans="1:17" s="30" customFormat="1" ht="55.8" customHeight="1">
      <c r="A430" s="32" t="s">
        <v>553</v>
      </c>
      <c r="B430" s="32">
        <v>87775</v>
      </c>
      <c r="C430" s="32" t="s">
        <v>42</v>
      </c>
      <c r="D430" s="32"/>
      <c r="E430" s="135" t="s">
        <v>552</v>
      </c>
      <c r="F430" s="135"/>
      <c r="G430" s="135"/>
      <c r="H430" s="135"/>
      <c r="I430" s="135"/>
      <c r="J430" s="135"/>
      <c r="K430" s="13">
        <v>68.16</v>
      </c>
      <c r="L430" s="20" t="s">
        <v>1</v>
      </c>
      <c r="M430" s="15">
        <v>23.39</v>
      </c>
      <c r="N430" s="15">
        <v>38.54</v>
      </c>
      <c r="O430" s="28">
        <f>SUM(K430*M430)</f>
        <v>1594.2624</v>
      </c>
      <c r="P430" s="29">
        <f>SUM(K430*N430)</f>
        <v>2626.8864</v>
      </c>
      <c r="Q430" s="29">
        <f>SUM(O430:P430)</f>
        <v>4221.1488</v>
      </c>
    </row>
    <row r="431" spans="1:17" s="30" customFormat="1" ht="30" customHeight="1">
      <c r="A431" s="32" t="s">
        <v>554</v>
      </c>
      <c r="B431" s="32" t="s">
        <v>255</v>
      </c>
      <c r="C431" s="32" t="s">
        <v>42</v>
      </c>
      <c r="D431" s="32"/>
      <c r="E431" s="135" t="s">
        <v>264</v>
      </c>
      <c r="F431" s="135"/>
      <c r="G431" s="135"/>
      <c r="H431" s="135"/>
      <c r="I431" s="135"/>
      <c r="J431" s="135"/>
      <c r="K431" s="13">
        <v>68.16</v>
      </c>
      <c r="L431" s="20" t="s">
        <v>1</v>
      </c>
      <c r="M431" s="13">
        <v>8.44</v>
      </c>
      <c r="N431" s="15">
        <v>22.63</v>
      </c>
      <c r="O431" s="28">
        <f>SUM(K431*M431)</f>
        <v>575.2703999999999</v>
      </c>
      <c r="P431" s="29">
        <f>SUM(K431*N431)</f>
        <v>1542.4607999999998</v>
      </c>
      <c r="Q431" s="29">
        <f>SUM(O431:P431)</f>
        <v>2117.7311999999997</v>
      </c>
    </row>
    <row r="432" spans="1:17" s="30" customFormat="1" ht="12.75">
      <c r="A432" s="32"/>
      <c r="B432" s="32"/>
      <c r="C432" s="32"/>
      <c r="D432" s="32"/>
      <c r="E432" s="140" t="s">
        <v>256</v>
      </c>
      <c r="F432" s="140"/>
      <c r="G432" s="140"/>
      <c r="H432" s="140"/>
      <c r="I432" s="140"/>
      <c r="J432" s="140"/>
      <c r="K432" s="31"/>
      <c r="L432" s="20" t="s">
        <v>0</v>
      </c>
      <c r="O432" s="49">
        <f>SUM(O429:O431)</f>
        <v>2372.6495999999997</v>
      </c>
      <c r="P432" s="49">
        <f>SUM(P429:P431)</f>
        <v>4668.959999999999</v>
      </c>
      <c r="Q432" s="49">
        <f>SUM(Q429:Q431)</f>
        <v>7041.6096</v>
      </c>
    </row>
    <row r="433" spans="1:17" ht="12.75">
      <c r="A433" s="25"/>
      <c r="B433" s="25"/>
      <c r="C433" s="25"/>
      <c r="D433" s="25"/>
      <c r="E433" s="11"/>
      <c r="F433" s="11"/>
      <c r="G433" s="11"/>
      <c r="H433" s="11"/>
      <c r="I433" s="11"/>
      <c r="J433" s="11"/>
      <c r="K433" s="11"/>
      <c r="L433" s="20"/>
      <c r="M433" s="35"/>
      <c r="N433" s="35"/>
      <c r="O433" s="35"/>
      <c r="P433" s="35"/>
      <c r="Q433" s="18"/>
    </row>
    <row r="434" spans="1:17" ht="12.75">
      <c r="A434" s="57" t="s">
        <v>555</v>
      </c>
      <c r="B434" s="25"/>
      <c r="C434" s="25"/>
      <c r="D434" s="25"/>
      <c r="E434" s="140" t="s">
        <v>563</v>
      </c>
      <c r="F434" s="140"/>
      <c r="G434" s="140"/>
      <c r="H434" s="140"/>
      <c r="I434" s="140"/>
      <c r="J434" s="140"/>
      <c r="K434" s="11"/>
      <c r="L434" s="31"/>
      <c r="M434" s="11"/>
      <c r="N434" s="11"/>
      <c r="O434" s="11"/>
      <c r="P434" s="11"/>
      <c r="Q434" s="11"/>
    </row>
    <row r="435" spans="1:17" s="30" customFormat="1" ht="42" customHeight="1">
      <c r="A435" s="32" t="s">
        <v>557</v>
      </c>
      <c r="B435" s="32">
        <v>87878</v>
      </c>
      <c r="C435" s="32" t="s">
        <v>42</v>
      </c>
      <c r="D435" s="32"/>
      <c r="E435" s="135" t="s">
        <v>556</v>
      </c>
      <c r="F435" s="135"/>
      <c r="G435" s="135"/>
      <c r="H435" s="135"/>
      <c r="I435" s="135"/>
      <c r="J435" s="135"/>
      <c r="K435" s="13">
        <v>82.02</v>
      </c>
      <c r="L435" s="20" t="s">
        <v>1</v>
      </c>
      <c r="M435" s="13">
        <v>2.53</v>
      </c>
      <c r="N435" s="13">
        <v>2.81</v>
      </c>
      <c r="O435" s="28">
        <f>SUM(K435*M435)</f>
        <v>207.51059999999998</v>
      </c>
      <c r="P435" s="29">
        <f>SUM(K435*N435)</f>
        <v>230.4762</v>
      </c>
      <c r="Q435" s="29">
        <f>SUM(O435:P435)-0.01</f>
        <v>437.9768</v>
      </c>
    </row>
    <row r="436" spans="1:17" s="30" customFormat="1" ht="67.2" customHeight="1">
      <c r="A436" s="32" t="s">
        <v>559</v>
      </c>
      <c r="B436" s="32">
        <v>89173</v>
      </c>
      <c r="C436" s="32" t="s">
        <v>42</v>
      </c>
      <c r="D436" s="32"/>
      <c r="E436" s="135" t="s">
        <v>558</v>
      </c>
      <c r="F436" s="135"/>
      <c r="G436" s="135"/>
      <c r="H436" s="135"/>
      <c r="I436" s="135"/>
      <c r="J436" s="135"/>
      <c r="K436" s="13">
        <v>82.02</v>
      </c>
      <c r="L436" s="20" t="s">
        <v>1</v>
      </c>
      <c r="M436" s="15">
        <v>20.04</v>
      </c>
      <c r="N436" s="15">
        <v>19.35</v>
      </c>
      <c r="O436" s="28">
        <f>SUM(K436*M436)</f>
        <v>1643.6807999999999</v>
      </c>
      <c r="P436" s="29">
        <f>SUM(K436*N436)</f>
        <v>1587.087</v>
      </c>
      <c r="Q436" s="29">
        <f>SUM(O436:P436)</f>
        <v>3230.7677999999996</v>
      </c>
    </row>
    <row r="437" spans="1:17" s="30" customFormat="1" ht="30.6" customHeight="1">
      <c r="A437" s="32" t="s">
        <v>560</v>
      </c>
      <c r="B437" s="32" t="s">
        <v>255</v>
      </c>
      <c r="C437" s="32" t="s">
        <v>42</v>
      </c>
      <c r="D437" s="32"/>
      <c r="E437" s="135" t="s">
        <v>264</v>
      </c>
      <c r="F437" s="135"/>
      <c r="G437" s="135"/>
      <c r="H437" s="135"/>
      <c r="I437" s="135"/>
      <c r="J437" s="135"/>
      <c r="K437" s="13">
        <v>82.02</v>
      </c>
      <c r="L437" s="20" t="s">
        <v>1</v>
      </c>
      <c r="M437" s="13">
        <v>8.44</v>
      </c>
      <c r="N437" s="15">
        <v>22.63</v>
      </c>
      <c r="O437" s="28">
        <f>SUM(K437*M437)</f>
        <v>692.2488</v>
      </c>
      <c r="P437" s="29">
        <f>SUM(K437*N437)</f>
        <v>1856.1126</v>
      </c>
      <c r="Q437" s="29">
        <f>SUM(O437:P437)</f>
        <v>2548.3614</v>
      </c>
    </row>
    <row r="438" spans="1:17" s="30" customFormat="1" ht="12.75">
      <c r="A438" s="32"/>
      <c r="B438" s="32"/>
      <c r="C438" s="32"/>
      <c r="D438" s="32"/>
      <c r="E438" s="140" t="s">
        <v>564</v>
      </c>
      <c r="F438" s="140"/>
      <c r="G438" s="140"/>
      <c r="H438" s="140"/>
      <c r="I438" s="140"/>
      <c r="J438" s="140"/>
      <c r="K438" s="31"/>
      <c r="L438" s="20" t="s">
        <v>0</v>
      </c>
      <c r="O438" s="49">
        <f>SUM(O435:O437)+0.01</f>
        <v>2543.4502</v>
      </c>
      <c r="P438" s="49">
        <f>SUM(P435:P437)-0.01</f>
        <v>3673.6657999999998</v>
      </c>
      <c r="Q438" s="49">
        <f>SUM(Q435:Q437)+0.01</f>
        <v>6217.116</v>
      </c>
    </row>
    <row r="439" spans="1:17" ht="12.75">
      <c r="A439" s="25"/>
      <c r="B439" s="25"/>
      <c r="C439" s="25"/>
      <c r="D439" s="25"/>
      <c r="E439" s="11"/>
      <c r="F439" s="11"/>
      <c r="G439" s="11"/>
      <c r="H439" s="11"/>
      <c r="I439" s="11"/>
      <c r="J439" s="11"/>
      <c r="K439" s="11"/>
      <c r="L439" s="20"/>
      <c r="M439" s="35"/>
      <c r="N439" s="35"/>
      <c r="O439" s="35"/>
      <c r="P439" s="35"/>
      <c r="Q439" s="18"/>
    </row>
    <row r="440" spans="1:17" ht="12.75">
      <c r="A440" s="57" t="s">
        <v>561</v>
      </c>
      <c r="B440" s="25"/>
      <c r="C440" s="25"/>
      <c r="D440" s="25"/>
      <c r="E440" s="140" t="s">
        <v>279</v>
      </c>
      <c r="F440" s="140"/>
      <c r="G440" s="140"/>
      <c r="H440" s="140"/>
      <c r="I440" s="140"/>
      <c r="J440" s="140"/>
      <c r="K440" s="11"/>
      <c r="L440" s="31"/>
      <c r="M440" s="11"/>
      <c r="N440" s="11"/>
      <c r="O440" s="11"/>
      <c r="P440" s="11"/>
      <c r="Q440" s="11"/>
    </row>
    <row r="441" spans="1:17" s="30" customFormat="1" ht="42" customHeight="1">
      <c r="A441" s="32" t="s">
        <v>562</v>
      </c>
      <c r="B441" s="32">
        <v>87878</v>
      </c>
      <c r="C441" s="32" t="s">
        <v>42</v>
      </c>
      <c r="D441" s="32"/>
      <c r="E441" s="135" t="s">
        <v>556</v>
      </c>
      <c r="F441" s="135"/>
      <c r="G441" s="135"/>
      <c r="H441" s="135"/>
      <c r="I441" s="135"/>
      <c r="J441" s="135"/>
      <c r="K441" s="15">
        <v>125.44</v>
      </c>
      <c r="L441" s="20" t="s">
        <v>1</v>
      </c>
      <c r="M441" s="13">
        <v>2.53</v>
      </c>
      <c r="N441" s="13">
        <v>2.81</v>
      </c>
      <c r="O441" s="28">
        <f>SUM(K441*M441)</f>
        <v>317.36319999999995</v>
      </c>
      <c r="P441" s="29">
        <f>SUM(K441*N441)</f>
        <v>352.4864</v>
      </c>
      <c r="Q441" s="29">
        <f>SUM(O441:P441)</f>
        <v>669.8496</v>
      </c>
    </row>
    <row r="442" spans="1:17" s="30" customFormat="1" ht="41.4" customHeight="1">
      <c r="A442" s="32" t="s">
        <v>565</v>
      </c>
      <c r="B442" s="32">
        <v>87775</v>
      </c>
      <c r="C442" s="32" t="s">
        <v>42</v>
      </c>
      <c r="D442" s="32"/>
      <c r="E442" s="134" t="s">
        <v>1783</v>
      </c>
      <c r="F442" s="135"/>
      <c r="G442" s="135"/>
      <c r="H442" s="135"/>
      <c r="I442" s="135"/>
      <c r="J442" s="135"/>
      <c r="K442" s="15">
        <v>125.44</v>
      </c>
      <c r="L442" s="20" t="s">
        <v>1</v>
      </c>
      <c r="M442" s="15">
        <v>23.39</v>
      </c>
      <c r="N442" s="15">
        <v>38.54</v>
      </c>
      <c r="O442" s="28">
        <f>SUM(K442*M442)</f>
        <v>2934.0416</v>
      </c>
      <c r="P442" s="29">
        <f>SUM(K442*N442)</f>
        <v>4834.4576</v>
      </c>
      <c r="Q442" s="29">
        <f>SUM(O442:P442)</f>
        <v>7768.4992</v>
      </c>
    </row>
    <row r="443" spans="1:17" s="30" customFormat="1" ht="24" customHeight="1">
      <c r="A443" s="32" t="s">
        <v>566</v>
      </c>
      <c r="B443" s="27" t="s">
        <v>278</v>
      </c>
      <c r="C443" s="33" t="s">
        <v>43</v>
      </c>
      <c r="D443" s="27"/>
      <c r="E443" s="135" t="s">
        <v>277</v>
      </c>
      <c r="F443" s="135"/>
      <c r="G443" s="135"/>
      <c r="H443" s="135"/>
      <c r="I443" s="135"/>
      <c r="J443" s="135"/>
      <c r="K443" s="14">
        <v>125.44</v>
      </c>
      <c r="L443" s="20" t="s">
        <v>1</v>
      </c>
      <c r="M443" s="15">
        <v>83.36</v>
      </c>
      <c r="N443" s="15">
        <v>33.56</v>
      </c>
      <c r="O443" s="28">
        <f>SUM(K443*M443)</f>
        <v>10456.678399999999</v>
      </c>
      <c r="P443" s="29">
        <f>SUM(K443*N443)</f>
        <v>4209.7664</v>
      </c>
      <c r="Q443" s="29">
        <f>SUM(O443:P443)+0.01</f>
        <v>14666.4548</v>
      </c>
    </row>
    <row r="444" spans="1:17" s="30" customFormat="1" ht="12.75">
      <c r="A444" s="32"/>
      <c r="B444" s="32"/>
      <c r="C444" s="32"/>
      <c r="D444" s="32"/>
      <c r="E444" s="140" t="s">
        <v>280</v>
      </c>
      <c r="F444" s="140"/>
      <c r="G444" s="140"/>
      <c r="H444" s="140"/>
      <c r="I444" s="140"/>
      <c r="J444" s="140"/>
      <c r="K444" s="31"/>
      <c r="L444" s="20" t="s">
        <v>0</v>
      </c>
      <c r="O444" s="49">
        <f>SUM(O441:O443)</f>
        <v>13708.0832</v>
      </c>
      <c r="P444" s="49">
        <f>SUM(P441:P443)+0.01</f>
        <v>9396.7204</v>
      </c>
      <c r="Q444" s="49">
        <f>SUM(Q441:Q443)</f>
        <v>23104.8036</v>
      </c>
    </row>
    <row r="445" spans="1:17" s="30" customFormat="1" ht="12.75">
      <c r="A445" s="32"/>
      <c r="B445" s="32"/>
      <c r="C445" s="32"/>
      <c r="D445" s="32"/>
      <c r="E445" s="31"/>
      <c r="F445" s="31"/>
      <c r="G445" s="31"/>
      <c r="H445" s="31"/>
      <c r="I445" s="31"/>
      <c r="J445" s="31"/>
      <c r="K445" s="31"/>
      <c r="L445" s="20"/>
      <c r="M445" s="35"/>
      <c r="N445" s="35"/>
      <c r="O445" s="35"/>
      <c r="P445" s="35"/>
      <c r="Q445" s="35"/>
    </row>
    <row r="446" spans="1:17" s="30" customFormat="1" ht="12.75">
      <c r="A446" s="58" t="s">
        <v>1786</v>
      </c>
      <c r="B446" s="32"/>
      <c r="C446" s="32"/>
      <c r="D446" s="32"/>
      <c r="E446" s="140" t="s">
        <v>283</v>
      </c>
      <c r="F446" s="140"/>
      <c r="G446" s="140"/>
      <c r="H446" s="140"/>
      <c r="I446" s="140"/>
      <c r="J446" s="140"/>
      <c r="K446" s="31"/>
      <c r="L446" s="31"/>
      <c r="M446" s="117"/>
      <c r="N446" s="117"/>
      <c r="O446" s="31"/>
      <c r="P446" s="31"/>
      <c r="Q446" s="31"/>
    </row>
    <row r="447" spans="1:17" s="30" customFormat="1" ht="12.75">
      <c r="A447" s="32" t="s">
        <v>567</v>
      </c>
      <c r="B447" s="32" t="s">
        <v>285</v>
      </c>
      <c r="C447" s="33" t="s">
        <v>43</v>
      </c>
      <c r="D447" s="32"/>
      <c r="E447" s="68" t="s">
        <v>284</v>
      </c>
      <c r="F447" s="31"/>
      <c r="G447" s="31"/>
      <c r="H447" s="31"/>
      <c r="I447" s="31"/>
      <c r="J447" s="31"/>
      <c r="K447" s="13">
        <v>3.14</v>
      </c>
      <c r="L447" s="82" t="s">
        <v>1784</v>
      </c>
      <c r="M447" s="110">
        <v>262.8</v>
      </c>
      <c r="N447" s="110">
        <v>139.46</v>
      </c>
      <c r="O447" s="28">
        <f>SUM(K447*M447)</f>
        <v>825.1920000000001</v>
      </c>
      <c r="P447" s="29">
        <f>SUM(K447*N447)</f>
        <v>437.90440000000007</v>
      </c>
      <c r="Q447" s="29">
        <f>SUM(O447:P447)-0.01</f>
        <v>1263.0864000000001</v>
      </c>
    </row>
    <row r="448" spans="1:17" ht="12.75">
      <c r="A448" s="25"/>
      <c r="B448" s="25"/>
      <c r="C448" s="25"/>
      <c r="D448" s="25"/>
      <c r="E448" s="140" t="s">
        <v>286</v>
      </c>
      <c r="F448" s="140"/>
      <c r="G448" s="140"/>
      <c r="H448" s="140"/>
      <c r="I448" s="140"/>
      <c r="J448" s="140"/>
      <c r="K448" s="11"/>
      <c r="L448" s="20" t="s">
        <v>0</v>
      </c>
      <c r="O448" s="24">
        <f>SUM(O447)</f>
        <v>825.1920000000001</v>
      </c>
      <c r="P448" s="24">
        <f>SUM(P447)</f>
        <v>437.90440000000007</v>
      </c>
      <c r="Q448" s="24">
        <f>SUM(Q447)</f>
        <v>1263.0864000000001</v>
      </c>
    </row>
    <row r="449" spans="1:17" ht="12.75">
      <c r="A449" s="25"/>
      <c r="B449" s="25"/>
      <c r="C449" s="25"/>
      <c r="D449" s="25"/>
      <c r="E449" s="11"/>
      <c r="F449" s="11"/>
      <c r="G449" s="11"/>
      <c r="H449" s="11"/>
      <c r="I449" s="11"/>
      <c r="J449" s="11"/>
      <c r="K449" s="11"/>
      <c r="L449" s="20"/>
      <c r="M449" s="36"/>
      <c r="N449" s="36"/>
      <c r="O449" s="36"/>
      <c r="P449" s="36"/>
      <c r="Q449" s="36"/>
    </row>
    <row r="450" spans="1:17" ht="12.75">
      <c r="A450" s="25"/>
      <c r="B450" s="25"/>
      <c r="C450" s="25"/>
      <c r="D450" s="25"/>
      <c r="E450" s="140" t="s">
        <v>301</v>
      </c>
      <c r="F450" s="140"/>
      <c r="G450" s="140"/>
      <c r="H450" s="140"/>
      <c r="I450" s="140"/>
      <c r="J450" s="140"/>
      <c r="K450" s="11"/>
      <c r="L450" s="20"/>
      <c r="M450" s="36"/>
      <c r="N450" s="36"/>
      <c r="O450" s="23">
        <f>SUM(O432+O438+O444+O448)</f>
        <v>19449.374999999996</v>
      </c>
      <c r="P450" s="23">
        <f>SUM(P432+P438+P444+P448)</f>
        <v>18177.2506</v>
      </c>
      <c r="Q450" s="23">
        <f>SUM(Q432+Q438+Q444+Q448)+0.01</f>
        <v>37626.6256</v>
      </c>
    </row>
    <row r="451" spans="1:17" ht="12.75">
      <c r="A451" s="25"/>
      <c r="B451" s="25"/>
      <c r="C451" s="25"/>
      <c r="D451" s="25"/>
      <c r="E451" s="11"/>
      <c r="F451" s="11"/>
      <c r="G451" s="11"/>
      <c r="H451" s="11"/>
      <c r="I451" s="11"/>
      <c r="J451" s="11"/>
      <c r="K451" s="11"/>
      <c r="L451" s="20"/>
      <c r="M451" s="36"/>
      <c r="N451" s="36"/>
      <c r="O451" s="36"/>
      <c r="P451" s="11"/>
      <c r="Q451" s="11"/>
    </row>
    <row r="452" spans="1:17" ht="12.75">
      <c r="A452" s="57" t="s">
        <v>568</v>
      </c>
      <c r="B452" s="25"/>
      <c r="C452" s="25"/>
      <c r="D452" s="25"/>
      <c r="E452" s="140" t="s">
        <v>288</v>
      </c>
      <c r="F452" s="140"/>
      <c r="G452" s="140"/>
      <c r="H452" s="140"/>
      <c r="I452" s="140"/>
      <c r="J452" s="140"/>
      <c r="K452" s="11"/>
      <c r="L452" s="31"/>
      <c r="M452" s="11"/>
      <c r="N452" s="11"/>
      <c r="O452" s="11"/>
      <c r="P452" s="11"/>
      <c r="Q452" s="11"/>
    </row>
    <row r="453" spans="1:17" ht="12.75">
      <c r="A453" s="57" t="s">
        <v>579</v>
      </c>
      <c r="B453" s="25"/>
      <c r="C453" s="25"/>
      <c r="D453" s="25"/>
      <c r="E453" s="140" t="s">
        <v>291</v>
      </c>
      <c r="F453" s="140"/>
      <c r="G453" s="140"/>
      <c r="H453" s="140"/>
      <c r="I453" s="140"/>
      <c r="J453" s="140"/>
      <c r="K453" s="11"/>
      <c r="L453" s="31"/>
      <c r="M453" s="11"/>
      <c r="N453" s="11"/>
      <c r="O453" s="11"/>
      <c r="P453" s="11"/>
      <c r="Q453" s="11"/>
    </row>
    <row r="454" spans="1:17" s="30" customFormat="1" ht="27" customHeight="1">
      <c r="A454" s="32" t="s">
        <v>569</v>
      </c>
      <c r="B454" s="32">
        <v>88484</v>
      </c>
      <c r="C454" s="32" t="s">
        <v>42</v>
      </c>
      <c r="D454" s="32"/>
      <c r="E454" s="135" t="s">
        <v>295</v>
      </c>
      <c r="F454" s="135"/>
      <c r="G454" s="135"/>
      <c r="H454" s="135"/>
      <c r="I454" s="135"/>
      <c r="J454" s="135"/>
      <c r="K454" s="15">
        <v>82.02</v>
      </c>
      <c r="L454" s="20" t="s">
        <v>1</v>
      </c>
      <c r="M454" s="13">
        <v>1.81</v>
      </c>
      <c r="N454" s="13">
        <v>1.64</v>
      </c>
      <c r="O454" s="28">
        <f aca="true" t="shared" si="50" ref="O454:O456">SUM(K454*M454)</f>
        <v>148.4562</v>
      </c>
      <c r="P454" s="29">
        <f aca="true" t="shared" si="51" ref="P454:P456">SUM(K454*N454)</f>
        <v>134.5128</v>
      </c>
      <c r="Q454" s="29">
        <f>SUM(O454:P454)</f>
        <v>282.969</v>
      </c>
    </row>
    <row r="455" spans="1:17" s="30" customFormat="1" ht="25.2" customHeight="1">
      <c r="A455" s="32" t="s">
        <v>577</v>
      </c>
      <c r="B455" s="32">
        <v>88494</v>
      </c>
      <c r="C455" s="32" t="s">
        <v>42</v>
      </c>
      <c r="D455" s="32"/>
      <c r="E455" s="135" t="s">
        <v>574</v>
      </c>
      <c r="F455" s="135"/>
      <c r="G455" s="135"/>
      <c r="H455" s="135"/>
      <c r="I455" s="135"/>
      <c r="J455" s="135"/>
      <c r="K455" s="15">
        <v>82.02</v>
      </c>
      <c r="L455" s="20" t="s">
        <v>1</v>
      </c>
      <c r="M455" s="13">
        <v>8.14</v>
      </c>
      <c r="N455" s="15">
        <v>16.21</v>
      </c>
      <c r="O455" s="28">
        <f t="shared" si="50"/>
        <v>667.6428</v>
      </c>
      <c r="P455" s="29">
        <f t="shared" si="51"/>
        <v>1329.5442</v>
      </c>
      <c r="Q455" s="29">
        <f>SUM(O455:P455)-0.01</f>
        <v>1997.177</v>
      </c>
    </row>
    <row r="456" spans="1:17" s="30" customFormat="1" ht="25.8" customHeight="1">
      <c r="A456" s="32" t="s">
        <v>578</v>
      </c>
      <c r="B456" s="32">
        <v>88488</v>
      </c>
      <c r="C456" s="32" t="s">
        <v>42</v>
      </c>
      <c r="D456" s="32"/>
      <c r="E456" s="135" t="s">
        <v>575</v>
      </c>
      <c r="F456" s="135"/>
      <c r="G456" s="135"/>
      <c r="H456" s="135"/>
      <c r="I456" s="135"/>
      <c r="J456" s="135"/>
      <c r="K456" s="15">
        <v>82.02</v>
      </c>
      <c r="L456" s="20" t="s">
        <v>1</v>
      </c>
      <c r="M456" s="15">
        <v>13.21</v>
      </c>
      <c r="N456" s="13">
        <v>7.84</v>
      </c>
      <c r="O456" s="28">
        <f t="shared" si="50"/>
        <v>1083.4842</v>
      </c>
      <c r="P456" s="29">
        <f t="shared" si="51"/>
        <v>643.0368</v>
      </c>
      <c r="Q456" s="29">
        <f>SUM(O456:P456)</f>
        <v>1726.5210000000002</v>
      </c>
    </row>
    <row r="457" spans="1:17" s="30" customFormat="1" ht="12.75">
      <c r="A457" s="32"/>
      <c r="B457" s="32"/>
      <c r="C457" s="32"/>
      <c r="D457" s="32"/>
      <c r="E457" s="140" t="s">
        <v>302</v>
      </c>
      <c r="F457" s="140"/>
      <c r="G457" s="140"/>
      <c r="H457" s="140"/>
      <c r="I457" s="140"/>
      <c r="J457" s="140"/>
      <c r="K457" s="31"/>
      <c r="L457" s="20" t="s">
        <v>0</v>
      </c>
      <c r="O457" s="49">
        <f>SUM(O454:O456)</f>
        <v>1899.5832</v>
      </c>
      <c r="P457" s="49">
        <f>SUM(P454:P456)</f>
        <v>2107.0938</v>
      </c>
      <c r="Q457" s="49">
        <f>SUM(Q454:Q456)</f>
        <v>4006.667</v>
      </c>
    </row>
    <row r="458" spans="1:17" s="30" customFormat="1" ht="12.75">
      <c r="A458" s="32"/>
      <c r="B458" s="32"/>
      <c r="C458" s="32"/>
      <c r="D458" s="32"/>
      <c r="E458" s="31"/>
      <c r="F458" s="31"/>
      <c r="G458" s="31"/>
      <c r="H458" s="31"/>
      <c r="I458" s="31"/>
      <c r="J458" s="31"/>
      <c r="K458" s="31"/>
      <c r="L458" s="20"/>
      <c r="M458" s="35"/>
      <c r="N458" s="35"/>
      <c r="O458" s="35"/>
      <c r="P458" s="35"/>
      <c r="Q458" s="18"/>
    </row>
    <row r="459" spans="1:17" s="30" customFormat="1" ht="12.75">
      <c r="A459" s="57" t="s">
        <v>580</v>
      </c>
      <c r="B459" s="32"/>
      <c r="C459" s="32"/>
      <c r="D459" s="32"/>
      <c r="E459" s="140" t="s">
        <v>570</v>
      </c>
      <c r="F459" s="140"/>
      <c r="G459" s="140"/>
      <c r="H459" s="140"/>
      <c r="I459" s="140"/>
      <c r="J459" s="140"/>
      <c r="K459" s="31"/>
      <c r="L459" s="31"/>
      <c r="M459" s="31"/>
      <c r="N459" s="31"/>
      <c r="O459" s="31"/>
      <c r="P459" s="31"/>
      <c r="Q459" s="31"/>
    </row>
    <row r="460" spans="1:17" s="30" customFormat="1" ht="28.2" customHeight="1">
      <c r="A460" s="32" t="s">
        <v>581</v>
      </c>
      <c r="B460" s="32">
        <v>88415</v>
      </c>
      <c r="C460" s="32" t="s">
        <v>42</v>
      </c>
      <c r="D460" s="32"/>
      <c r="E460" s="135" t="s">
        <v>305</v>
      </c>
      <c r="F460" s="135"/>
      <c r="G460" s="135"/>
      <c r="H460" s="135"/>
      <c r="I460" s="135"/>
      <c r="J460" s="135"/>
      <c r="K460" s="13">
        <v>68.16</v>
      </c>
      <c r="L460" s="20" t="s">
        <v>1</v>
      </c>
      <c r="M460" s="13">
        <v>1.81</v>
      </c>
      <c r="N460" s="13">
        <v>1.61</v>
      </c>
      <c r="O460" s="28">
        <f>SUM(K460*M460)</f>
        <v>123.36959999999999</v>
      </c>
      <c r="P460" s="29">
        <f>SUM(K460*N460)</f>
        <v>109.7376</v>
      </c>
      <c r="Q460" s="29">
        <f>SUM(O460:P460)</f>
        <v>233.10719999999998</v>
      </c>
    </row>
    <row r="461" spans="1:17" s="30" customFormat="1" ht="22.8" customHeight="1">
      <c r="A461" s="32" t="s">
        <v>582</v>
      </c>
      <c r="B461" s="32">
        <v>96130</v>
      </c>
      <c r="C461" s="32" t="s">
        <v>42</v>
      </c>
      <c r="D461" s="32"/>
      <c r="E461" s="135" t="s">
        <v>576</v>
      </c>
      <c r="F461" s="135"/>
      <c r="G461" s="135"/>
      <c r="H461" s="135"/>
      <c r="I461" s="135"/>
      <c r="J461" s="135"/>
      <c r="K461" s="13">
        <v>68.16</v>
      </c>
      <c r="L461" s="20" t="s">
        <v>1</v>
      </c>
      <c r="M461" s="15">
        <v>12.26</v>
      </c>
      <c r="N461" s="15">
        <v>12.75</v>
      </c>
      <c r="O461" s="28">
        <f>SUM(K461*M461)</f>
        <v>835.6415999999999</v>
      </c>
      <c r="P461" s="29">
        <f>SUM(K461*N461)</f>
        <v>869.04</v>
      </c>
      <c r="Q461" s="29">
        <f>SUM(O461:P461)</f>
        <v>1704.6816</v>
      </c>
    </row>
    <row r="462" spans="1:17" s="30" customFormat="1" ht="27.6" customHeight="1">
      <c r="A462" s="32" t="s">
        <v>583</v>
      </c>
      <c r="B462" s="32">
        <v>88489</v>
      </c>
      <c r="C462" s="32" t="s">
        <v>42</v>
      </c>
      <c r="D462" s="32"/>
      <c r="E462" s="135" t="s">
        <v>294</v>
      </c>
      <c r="F462" s="135"/>
      <c r="G462" s="135"/>
      <c r="H462" s="135"/>
      <c r="I462" s="135"/>
      <c r="J462" s="135"/>
      <c r="K462" s="13">
        <v>68.16</v>
      </c>
      <c r="L462" s="20" t="s">
        <v>1</v>
      </c>
      <c r="M462" s="15">
        <v>12.96</v>
      </c>
      <c r="N462" s="13">
        <v>6.03</v>
      </c>
      <c r="O462" s="28">
        <f>SUM(K462*M462)</f>
        <v>883.3536</v>
      </c>
      <c r="P462" s="29">
        <f>SUM(K462*N462)</f>
        <v>411.0048</v>
      </c>
      <c r="Q462" s="29">
        <f>SUM(O462:P462)-0.01</f>
        <v>1294.3484</v>
      </c>
    </row>
    <row r="463" spans="1:17" s="30" customFormat="1" ht="12.75">
      <c r="A463" s="32"/>
      <c r="B463" s="32"/>
      <c r="C463" s="32"/>
      <c r="D463" s="32"/>
      <c r="E463" s="140" t="s">
        <v>571</v>
      </c>
      <c r="F463" s="140"/>
      <c r="G463" s="140"/>
      <c r="H463" s="140"/>
      <c r="I463" s="140"/>
      <c r="J463" s="140"/>
      <c r="K463" s="31"/>
      <c r="L463" s="20" t="s">
        <v>0</v>
      </c>
      <c r="O463" s="49">
        <f>SUM(O460:O462)</f>
        <v>1842.3647999999998</v>
      </c>
      <c r="P463" s="49">
        <f>SUM(P460:P462)</f>
        <v>1389.7824</v>
      </c>
      <c r="Q463" s="49">
        <f>SUM(Q460:Q462)</f>
        <v>3232.1372</v>
      </c>
    </row>
    <row r="464" spans="1:17" s="30" customFormat="1" ht="12.75">
      <c r="A464" s="32"/>
      <c r="B464" s="32"/>
      <c r="C464" s="32"/>
      <c r="D464" s="32"/>
      <c r="E464" s="31"/>
      <c r="F464" s="31"/>
      <c r="G464" s="31"/>
      <c r="H464" s="31"/>
      <c r="I464" s="31"/>
      <c r="J464" s="31"/>
      <c r="K464" s="31"/>
      <c r="L464" s="20"/>
      <c r="M464" s="35"/>
      <c r="N464" s="35"/>
      <c r="O464" s="35"/>
      <c r="P464" s="35"/>
      <c r="Q464" s="35"/>
    </row>
    <row r="465" spans="1:17" s="30" customFormat="1" ht="12.75">
      <c r="A465" s="32"/>
      <c r="B465" s="32"/>
      <c r="C465" s="32"/>
      <c r="D465" s="32"/>
      <c r="E465" s="140" t="s">
        <v>309</v>
      </c>
      <c r="F465" s="140"/>
      <c r="G465" s="140"/>
      <c r="H465" s="140"/>
      <c r="I465" s="140"/>
      <c r="J465" s="140"/>
      <c r="K465" s="31"/>
      <c r="L465" s="20"/>
      <c r="M465" s="35"/>
      <c r="N465" s="35"/>
      <c r="O465" s="35">
        <f>SUM(O457+O463)-0.01</f>
        <v>3741.9379999999996</v>
      </c>
      <c r="P465" s="35">
        <f>SUM(P457+P463)-0.01</f>
        <v>3496.8662</v>
      </c>
      <c r="Q465" s="35">
        <f>SUM(Q457+Q463)+0.01</f>
        <v>7238.814200000001</v>
      </c>
    </row>
    <row r="466" spans="1:17" s="30" customFormat="1" ht="12.75">
      <c r="A466" s="32"/>
      <c r="B466" s="32"/>
      <c r="C466" s="32"/>
      <c r="D466" s="32"/>
      <c r="E466" s="31"/>
      <c r="F466" s="31"/>
      <c r="G466" s="31"/>
      <c r="H466" s="31"/>
      <c r="I466" s="31"/>
      <c r="J466" s="31"/>
      <c r="K466" s="31"/>
      <c r="L466" s="20"/>
      <c r="M466" s="35"/>
      <c r="N466" s="35"/>
      <c r="O466" s="35"/>
      <c r="P466" s="31"/>
      <c r="Q466" s="31"/>
    </row>
    <row r="467" spans="1:17" ht="12.75">
      <c r="A467" s="25" t="s">
        <v>584</v>
      </c>
      <c r="B467" s="25"/>
      <c r="C467" s="25"/>
      <c r="D467" s="25"/>
      <c r="E467" s="140" t="s">
        <v>314</v>
      </c>
      <c r="F467" s="140"/>
      <c r="G467" s="140"/>
      <c r="H467" s="140"/>
      <c r="I467" s="140"/>
      <c r="J467" s="140"/>
      <c r="K467" s="11"/>
      <c r="L467" s="31"/>
      <c r="M467" s="11"/>
      <c r="N467" s="11"/>
      <c r="O467" s="11"/>
      <c r="P467" s="11"/>
      <c r="Q467" s="11"/>
    </row>
    <row r="468" spans="1:17" s="30" customFormat="1" ht="30" customHeight="1">
      <c r="A468" s="32" t="s">
        <v>585</v>
      </c>
      <c r="B468" s="83" t="s">
        <v>1743</v>
      </c>
      <c r="C468" s="33" t="s">
        <v>43</v>
      </c>
      <c r="D468" s="27"/>
      <c r="E468" s="134" t="s">
        <v>1744</v>
      </c>
      <c r="F468" s="135"/>
      <c r="G468" s="135"/>
      <c r="H468" s="135"/>
      <c r="I468" s="135"/>
      <c r="J468" s="135"/>
      <c r="K468" s="20">
        <v>4.62</v>
      </c>
      <c r="L468" s="20" t="s">
        <v>1</v>
      </c>
      <c r="M468" s="16">
        <v>1256.64</v>
      </c>
      <c r="N468" s="13">
        <v>83.49</v>
      </c>
      <c r="O468" s="28">
        <f aca="true" t="shared" si="52" ref="O468:O469">SUM(K468*M468)</f>
        <v>5805.6768</v>
      </c>
      <c r="P468" s="29">
        <f aca="true" t="shared" si="53" ref="P468:P469">SUM(K468*N468)</f>
        <v>385.7238</v>
      </c>
      <c r="Q468" s="29">
        <f>SUM(O468:P468)</f>
        <v>6191.4006</v>
      </c>
    </row>
    <row r="469" spans="1:17" s="30" customFormat="1" ht="25.8" customHeight="1">
      <c r="A469" s="32" t="s">
        <v>586</v>
      </c>
      <c r="B469" s="83" t="s">
        <v>1745</v>
      </c>
      <c r="C469" s="33" t="s">
        <v>43</v>
      </c>
      <c r="D469" s="27"/>
      <c r="E469" s="134" t="s">
        <v>1746</v>
      </c>
      <c r="F469" s="135"/>
      <c r="G469" s="135"/>
      <c r="H469" s="135"/>
      <c r="I469" s="135"/>
      <c r="J469" s="135"/>
      <c r="K469" s="20">
        <v>5.6</v>
      </c>
      <c r="L469" s="20" t="s">
        <v>1</v>
      </c>
      <c r="M469" s="16">
        <v>1126.3</v>
      </c>
      <c r="N469" s="15">
        <v>83.49</v>
      </c>
      <c r="O469" s="28">
        <f t="shared" si="52"/>
        <v>6307.28</v>
      </c>
      <c r="P469" s="29">
        <f t="shared" si="53"/>
        <v>467.5439999999999</v>
      </c>
      <c r="Q469" s="29">
        <f>SUM(O469:P469)</f>
        <v>6774.824</v>
      </c>
    </row>
    <row r="470" spans="1:17" s="30" customFormat="1" ht="28.8" customHeight="1">
      <c r="A470" s="32" t="s">
        <v>587</v>
      </c>
      <c r="B470" s="27">
        <v>93187</v>
      </c>
      <c r="C470" s="32" t="s">
        <v>42</v>
      </c>
      <c r="D470" s="27"/>
      <c r="E470" s="134" t="s">
        <v>1756</v>
      </c>
      <c r="F470" s="135"/>
      <c r="G470" s="135"/>
      <c r="H470" s="135"/>
      <c r="I470" s="135"/>
      <c r="J470" s="135"/>
      <c r="K470" s="15">
        <v>19.7</v>
      </c>
      <c r="L470" s="82" t="s">
        <v>1661</v>
      </c>
      <c r="M470" s="13">
        <v>70.2</v>
      </c>
      <c r="N470" s="15">
        <v>27.05</v>
      </c>
      <c r="O470" s="28">
        <f>SUM(K470*M470)</f>
        <v>1382.94</v>
      </c>
      <c r="P470" s="29">
        <f>SUM(K470*N470)</f>
        <v>532.885</v>
      </c>
      <c r="Q470" s="29">
        <f>SUM(O470:P470)</f>
        <v>1915.825</v>
      </c>
    </row>
    <row r="471" spans="1:17" s="30" customFormat="1" ht="28.2" customHeight="1">
      <c r="A471" s="32" t="s">
        <v>588</v>
      </c>
      <c r="B471" s="27">
        <v>93197</v>
      </c>
      <c r="C471" s="32" t="s">
        <v>42</v>
      </c>
      <c r="D471" s="27"/>
      <c r="E471" s="134" t="s">
        <v>1757</v>
      </c>
      <c r="F471" s="135"/>
      <c r="G471" s="135"/>
      <c r="H471" s="135"/>
      <c r="I471" s="135"/>
      <c r="J471" s="135"/>
      <c r="K471" s="15">
        <v>14.4</v>
      </c>
      <c r="L471" s="82" t="s">
        <v>1661</v>
      </c>
      <c r="M471" s="13">
        <v>63.85</v>
      </c>
      <c r="N471" s="13">
        <v>27.14</v>
      </c>
      <c r="O471" s="28">
        <f>SUM(K471*M471)</f>
        <v>919.44</v>
      </c>
      <c r="P471" s="29">
        <f>SUM(K471*N471)</f>
        <v>390.81600000000003</v>
      </c>
      <c r="Q471" s="29">
        <f>SUM(O471:P471)</f>
        <v>1310.256</v>
      </c>
    </row>
    <row r="472" spans="1:17" ht="12.75">
      <c r="A472" s="25"/>
      <c r="B472" s="25"/>
      <c r="C472" s="25"/>
      <c r="D472" s="25"/>
      <c r="E472" s="140" t="s">
        <v>322</v>
      </c>
      <c r="F472" s="140"/>
      <c r="G472" s="140"/>
      <c r="H472" s="140"/>
      <c r="I472" s="140"/>
      <c r="J472" s="140"/>
      <c r="K472" s="11"/>
      <c r="L472" s="20" t="s">
        <v>0</v>
      </c>
      <c r="O472" s="24">
        <f>SUM(O468:O471)</f>
        <v>14415.336800000001</v>
      </c>
      <c r="P472" s="24">
        <f>SUM(P468:P471)</f>
        <v>1776.9687999999999</v>
      </c>
      <c r="Q472" s="24">
        <f>SUM(Q468:Q471)</f>
        <v>16192.3056</v>
      </c>
    </row>
    <row r="473" spans="1:17" ht="12.75">
      <c r="A473" s="25"/>
      <c r="B473" s="25"/>
      <c r="C473" s="25"/>
      <c r="D473" s="25"/>
      <c r="E473" s="11"/>
      <c r="F473" s="11"/>
      <c r="G473" s="11"/>
      <c r="H473" s="11"/>
      <c r="I473" s="11"/>
      <c r="J473" s="11"/>
      <c r="K473" s="11"/>
      <c r="L473" s="20"/>
      <c r="M473" s="18"/>
      <c r="N473" s="36"/>
      <c r="O473" s="18"/>
      <c r="P473" s="36"/>
      <c r="Q473" s="18"/>
    </row>
    <row r="474" spans="1:17" ht="12.75">
      <c r="A474" s="25"/>
      <c r="B474" s="25"/>
      <c r="C474" s="25"/>
      <c r="D474" s="25"/>
      <c r="E474" s="140" t="s">
        <v>325</v>
      </c>
      <c r="F474" s="140"/>
      <c r="G474" s="140"/>
      <c r="H474" s="140"/>
      <c r="I474" s="140"/>
      <c r="J474" s="140"/>
      <c r="K474" s="11"/>
      <c r="L474" s="20"/>
      <c r="M474" s="18"/>
      <c r="N474" s="36"/>
      <c r="O474" s="18">
        <f>SUM(O420+O425+O450+O465+O472)</f>
        <v>64348.996499999994</v>
      </c>
      <c r="P474" s="18">
        <f>SUM(P420+P425+P450+P465+P472)</f>
        <v>31810.1492</v>
      </c>
      <c r="Q474" s="18">
        <f>SUM(Q420+Q425+Q450+Q465+Q472)</f>
        <v>96159.1457</v>
      </c>
    </row>
    <row r="475" spans="1:17" ht="12.75">
      <c r="A475" s="25"/>
      <c r="B475" s="25"/>
      <c r="C475" s="25"/>
      <c r="D475" s="25"/>
      <c r="E475" s="11"/>
      <c r="F475" s="11"/>
      <c r="G475" s="11"/>
      <c r="H475" s="11"/>
      <c r="I475" s="11"/>
      <c r="J475" s="11"/>
      <c r="K475" s="11"/>
      <c r="L475" s="20"/>
      <c r="M475" s="18"/>
      <c r="N475" s="36"/>
      <c r="O475" s="18"/>
      <c r="P475" s="11"/>
      <c r="Q475" s="11"/>
    </row>
    <row r="476" spans="1:17" ht="12.75">
      <c r="A476" s="57" t="s">
        <v>589</v>
      </c>
      <c r="B476" s="25"/>
      <c r="C476" s="25"/>
      <c r="D476" s="25"/>
      <c r="E476" s="140" t="s">
        <v>339</v>
      </c>
      <c r="F476" s="140"/>
      <c r="G476" s="140"/>
      <c r="H476" s="140"/>
      <c r="I476" s="140"/>
      <c r="J476" s="140"/>
      <c r="K476" s="11"/>
      <c r="L476" s="31"/>
      <c r="M476" s="11"/>
      <c r="N476" s="11"/>
      <c r="O476" s="11"/>
      <c r="P476" s="11"/>
      <c r="Q476" s="11"/>
    </row>
    <row r="477" spans="1:17" s="30" customFormat="1" ht="12.75">
      <c r="A477" s="58" t="s">
        <v>601</v>
      </c>
      <c r="B477" s="32"/>
      <c r="C477" s="32"/>
      <c r="D477" s="32"/>
      <c r="E477" s="140" t="s">
        <v>597</v>
      </c>
      <c r="F477" s="140"/>
      <c r="G477" s="140"/>
      <c r="H477" s="140"/>
      <c r="I477" s="140"/>
      <c r="J477" s="140"/>
      <c r="K477" s="31"/>
      <c r="L477" s="31"/>
      <c r="M477" s="31"/>
      <c r="N477" s="31"/>
      <c r="O477" s="31"/>
      <c r="P477" s="31"/>
      <c r="Q477" s="31"/>
    </row>
    <row r="478" spans="1:17" s="30" customFormat="1" ht="58.2" customHeight="1">
      <c r="A478" s="32" t="s">
        <v>602</v>
      </c>
      <c r="B478" s="32">
        <v>86941</v>
      </c>
      <c r="C478" s="32" t="s">
        <v>42</v>
      </c>
      <c r="D478" s="32"/>
      <c r="E478" s="135" t="s">
        <v>600</v>
      </c>
      <c r="F478" s="135"/>
      <c r="G478" s="135"/>
      <c r="H478" s="135"/>
      <c r="I478" s="135"/>
      <c r="J478" s="135"/>
      <c r="K478" s="13">
        <v>4</v>
      </c>
      <c r="L478" s="20" t="s">
        <v>7</v>
      </c>
      <c r="M478" s="16">
        <v>1040.69</v>
      </c>
      <c r="N478" s="15">
        <v>71.45</v>
      </c>
      <c r="O478" s="28">
        <f>SUM(K478*M478)</f>
        <v>4162.76</v>
      </c>
      <c r="P478" s="29">
        <f>SUM(K478*N478)</f>
        <v>285.8</v>
      </c>
      <c r="Q478" s="29">
        <f>SUM(O478:P478)</f>
        <v>4448.56</v>
      </c>
    </row>
    <row r="479" spans="1:17" s="30" customFormat="1" ht="12.75">
      <c r="A479" s="32"/>
      <c r="B479" s="32"/>
      <c r="C479" s="32"/>
      <c r="D479" s="32"/>
      <c r="E479" s="140" t="s">
        <v>598</v>
      </c>
      <c r="F479" s="140"/>
      <c r="G479" s="140"/>
      <c r="H479" s="140"/>
      <c r="I479" s="140"/>
      <c r="J479" s="140"/>
      <c r="K479" s="31"/>
      <c r="L479" s="20" t="s">
        <v>0</v>
      </c>
      <c r="O479" s="49">
        <f>SUM(O478)</f>
        <v>4162.76</v>
      </c>
      <c r="P479" s="49">
        <f>SUM(P478)</f>
        <v>285.8</v>
      </c>
      <c r="Q479" s="49">
        <f>SUM(Q478)</f>
        <v>4448.56</v>
      </c>
    </row>
    <row r="480" spans="1:17" s="30" customFormat="1" ht="12.75">
      <c r="A480" s="32"/>
      <c r="B480" s="32"/>
      <c r="C480" s="32"/>
      <c r="D480" s="32"/>
      <c r="E480" s="31"/>
      <c r="F480" s="31"/>
      <c r="G480" s="31"/>
      <c r="H480" s="31"/>
      <c r="I480" s="31"/>
      <c r="J480" s="31"/>
      <c r="K480" s="31"/>
      <c r="L480" s="20"/>
      <c r="M480" s="35"/>
      <c r="N480" s="36"/>
      <c r="O480" s="35"/>
      <c r="P480" s="36"/>
      <c r="Q480" s="35"/>
    </row>
    <row r="481" spans="1:17" s="30" customFormat="1" ht="12.75">
      <c r="A481" s="58" t="s">
        <v>590</v>
      </c>
      <c r="B481" s="32"/>
      <c r="C481" s="32"/>
      <c r="D481" s="32"/>
      <c r="E481" s="140" t="s">
        <v>358</v>
      </c>
      <c r="F481" s="140"/>
      <c r="G481" s="140"/>
      <c r="H481" s="140"/>
      <c r="I481" s="140"/>
      <c r="J481" s="140"/>
      <c r="K481" s="31"/>
      <c r="L481" s="31"/>
      <c r="M481" s="31"/>
      <c r="N481" s="31"/>
      <c r="O481" s="31"/>
      <c r="P481" s="31"/>
      <c r="Q481" s="31"/>
    </row>
    <row r="482" spans="1:17" s="30" customFormat="1" ht="25.8" customHeight="1">
      <c r="A482" s="32" t="s">
        <v>603</v>
      </c>
      <c r="B482" s="32">
        <v>95544</v>
      </c>
      <c r="C482" s="32" t="s">
        <v>42</v>
      </c>
      <c r="D482" s="32"/>
      <c r="E482" s="135" t="s">
        <v>604</v>
      </c>
      <c r="F482" s="135"/>
      <c r="G482" s="135"/>
      <c r="H482" s="135"/>
      <c r="I482" s="135"/>
      <c r="J482" s="135"/>
      <c r="K482" s="13">
        <v>4</v>
      </c>
      <c r="L482" s="20" t="s">
        <v>7</v>
      </c>
      <c r="M482" s="15">
        <v>89.06</v>
      </c>
      <c r="N482" s="13">
        <v>9.88</v>
      </c>
      <c r="O482" s="28">
        <f>SUM(K482*M482)</f>
        <v>356.24</v>
      </c>
      <c r="P482" s="29">
        <f>SUM(K482*N482)</f>
        <v>39.52</v>
      </c>
      <c r="Q482" s="29">
        <f>SUM(O482:P482)</f>
        <v>395.76</v>
      </c>
    </row>
    <row r="483" spans="1:17" s="30" customFormat="1" ht="26.4" customHeight="1">
      <c r="A483" s="32" t="s">
        <v>606</v>
      </c>
      <c r="B483" s="32">
        <v>95547</v>
      </c>
      <c r="C483" s="32" t="s">
        <v>42</v>
      </c>
      <c r="D483" s="32"/>
      <c r="E483" s="135" t="s">
        <v>605</v>
      </c>
      <c r="F483" s="135"/>
      <c r="G483" s="135"/>
      <c r="H483" s="135"/>
      <c r="I483" s="135"/>
      <c r="J483" s="135"/>
      <c r="K483" s="13">
        <v>4</v>
      </c>
      <c r="L483" s="20" t="s">
        <v>7</v>
      </c>
      <c r="M483" s="15">
        <v>48.4</v>
      </c>
      <c r="N483" s="13">
        <v>9.88</v>
      </c>
      <c r="O483" s="28">
        <f>SUM(K483*M483)</f>
        <v>193.6</v>
      </c>
      <c r="P483" s="29">
        <f>SUM(K483*N483)</f>
        <v>39.52</v>
      </c>
      <c r="Q483" s="29">
        <f>SUM(O483:P483)</f>
        <v>233.12</v>
      </c>
    </row>
    <row r="484" spans="1:17" s="30" customFormat="1" ht="12.75">
      <c r="A484" s="32" t="s">
        <v>607</v>
      </c>
      <c r="B484" s="32" t="s">
        <v>380</v>
      </c>
      <c r="C484" s="33" t="s">
        <v>43</v>
      </c>
      <c r="D484" s="32"/>
      <c r="E484" s="68" t="s">
        <v>379</v>
      </c>
      <c r="F484" s="31"/>
      <c r="G484" s="31"/>
      <c r="H484" s="31"/>
      <c r="I484" s="31"/>
      <c r="J484" s="31"/>
      <c r="K484" s="13">
        <v>4</v>
      </c>
      <c r="L484" s="20" t="s">
        <v>7</v>
      </c>
      <c r="M484" s="15">
        <v>52.44</v>
      </c>
      <c r="N484" s="13">
        <v>9.88</v>
      </c>
      <c r="O484" s="28">
        <f>SUM(K484*M484)</f>
        <v>209.76</v>
      </c>
      <c r="P484" s="29">
        <f>SUM(K484*N484)</f>
        <v>39.52</v>
      </c>
      <c r="Q484" s="29">
        <f>SUM(O484:P484)</f>
        <v>249.28</v>
      </c>
    </row>
    <row r="485" spans="1:17" s="30" customFormat="1" ht="12.75">
      <c r="A485" s="32"/>
      <c r="B485" s="32"/>
      <c r="C485" s="32"/>
      <c r="D485" s="32"/>
      <c r="E485" s="140" t="s">
        <v>374</v>
      </c>
      <c r="F485" s="140"/>
      <c r="G485" s="140"/>
      <c r="H485" s="140"/>
      <c r="I485" s="140"/>
      <c r="J485" s="140"/>
      <c r="K485" s="31"/>
      <c r="L485" s="20" t="s">
        <v>0</v>
      </c>
      <c r="O485" s="106">
        <f>SUM(O482:O484)</f>
        <v>759.6</v>
      </c>
      <c r="P485" s="49">
        <f>SUM(P482:P484)</f>
        <v>118.56</v>
      </c>
      <c r="Q485" s="106">
        <f>SUM(Q482:Q484)</f>
        <v>878.16</v>
      </c>
    </row>
    <row r="486" spans="1:17" s="30" customFormat="1" ht="12.75">
      <c r="A486" s="32"/>
      <c r="B486" s="32"/>
      <c r="C486" s="32"/>
      <c r="D486" s="32"/>
      <c r="E486" s="31"/>
      <c r="F486" s="31"/>
      <c r="G486" s="31"/>
      <c r="H486" s="31"/>
      <c r="I486" s="31"/>
      <c r="J486" s="31"/>
      <c r="K486" s="31"/>
      <c r="L486" s="20"/>
      <c r="M486" s="35"/>
      <c r="N486" s="36"/>
      <c r="O486" s="35"/>
      <c r="P486" s="36"/>
      <c r="Q486" s="35"/>
    </row>
    <row r="487" spans="1:17" s="30" customFormat="1" ht="12.75">
      <c r="A487" s="58" t="s">
        <v>591</v>
      </c>
      <c r="B487" s="32"/>
      <c r="C487" s="32"/>
      <c r="D487" s="32"/>
      <c r="E487" s="140" t="s">
        <v>387</v>
      </c>
      <c r="F487" s="140"/>
      <c r="G487" s="140"/>
      <c r="H487" s="140"/>
      <c r="I487" s="140"/>
      <c r="J487" s="140"/>
      <c r="K487" s="31"/>
      <c r="L487" s="31"/>
      <c r="M487" s="31"/>
      <c r="N487" s="31"/>
      <c r="O487" s="31"/>
      <c r="P487" s="31"/>
      <c r="Q487" s="31"/>
    </row>
    <row r="488" spans="1:17" s="30" customFormat="1" ht="12.75">
      <c r="A488" s="58" t="s">
        <v>592</v>
      </c>
      <c r="B488" s="32"/>
      <c r="C488" s="32"/>
      <c r="D488" s="32"/>
      <c r="E488" s="140" t="s">
        <v>397</v>
      </c>
      <c r="F488" s="140"/>
      <c r="G488" s="140"/>
      <c r="H488" s="140"/>
      <c r="I488" s="140"/>
      <c r="J488" s="140"/>
      <c r="K488" s="31"/>
      <c r="L488" s="31"/>
      <c r="M488" s="31"/>
      <c r="N488" s="31"/>
      <c r="O488" s="31"/>
      <c r="P488" s="31"/>
      <c r="Q488" s="31"/>
    </row>
    <row r="489" spans="1:17" s="30" customFormat="1" ht="56.4" customHeight="1">
      <c r="A489" s="32" t="s">
        <v>608</v>
      </c>
      <c r="B489" s="32">
        <v>91785</v>
      </c>
      <c r="C489" s="32" t="s">
        <v>42</v>
      </c>
      <c r="D489" s="32"/>
      <c r="E489" s="135" t="s">
        <v>609</v>
      </c>
      <c r="F489" s="135"/>
      <c r="G489" s="135"/>
      <c r="H489" s="135"/>
      <c r="I489" s="135"/>
      <c r="J489" s="135"/>
      <c r="K489" s="15">
        <v>30</v>
      </c>
      <c r="L489" s="20" t="s">
        <v>6</v>
      </c>
      <c r="M489" s="15">
        <v>19.6</v>
      </c>
      <c r="N489" s="15">
        <v>32.58</v>
      </c>
      <c r="O489" s="28">
        <f>SUM(K489*M489)</f>
        <v>588</v>
      </c>
      <c r="P489" s="29">
        <f>SUM(K489*N489)</f>
        <v>977.4</v>
      </c>
      <c r="Q489" s="29">
        <f>SUM(O489:P489)</f>
        <v>1565.4</v>
      </c>
    </row>
    <row r="490" spans="1:17" s="30" customFormat="1" ht="55.8" customHeight="1">
      <c r="A490" s="32" t="s">
        <v>611</v>
      </c>
      <c r="B490" s="32">
        <v>91784</v>
      </c>
      <c r="C490" s="32" t="s">
        <v>42</v>
      </c>
      <c r="D490" s="32"/>
      <c r="E490" s="134" t="s">
        <v>1529</v>
      </c>
      <c r="F490" s="135"/>
      <c r="G490" s="135"/>
      <c r="H490" s="135"/>
      <c r="I490" s="135"/>
      <c r="J490" s="135"/>
      <c r="K490" s="13">
        <v>15</v>
      </c>
      <c r="L490" s="20" t="s">
        <v>6</v>
      </c>
      <c r="M490" s="15">
        <v>18.76</v>
      </c>
      <c r="N490" s="15">
        <v>33.51</v>
      </c>
      <c r="O490" s="28">
        <f>SUM(K490*M490)</f>
        <v>281.40000000000003</v>
      </c>
      <c r="P490" s="29">
        <f>SUM(K490*N490)</f>
        <v>502.65</v>
      </c>
      <c r="Q490" s="29">
        <f>SUM(O490:P490)</f>
        <v>784.05</v>
      </c>
    </row>
    <row r="491" spans="1:17" s="30" customFormat="1" ht="12.75">
      <c r="A491" s="32"/>
      <c r="B491" s="32"/>
      <c r="C491" s="32"/>
      <c r="D491" s="32"/>
      <c r="E491" s="140" t="s">
        <v>398</v>
      </c>
      <c r="F491" s="140"/>
      <c r="G491" s="140"/>
      <c r="H491" s="140"/>
      <c r="I491" s="140"/>
      <c r="J491" s="140"/>
      <c r="K491" s="31"/>
      <c r="L491" s="20" t="s">
        <v>0</v>
      </c>
      <c r="O491" s="49">
        <f>SUM(O489:O490)</f>
        <v>869.4000000000001</v>
      </c>
      <c r="P491" s="49">
        <f>SUM(P489:P490)</f>
        <v>1480.05</v>
      </c>
      <c r="Q491" s="49">
        <f>SUM(Q489:Q490)</f>
        <v>2349.45</v>
      </c>
    </row>
    <row r="492" spans="1:17" s="30" customFormat="1" ht="12.75">
      <c r="A492" s="32"/>
      <c r="B492" s="32"/>
      <c r="C492" s="32"/>
      <c r="D492" s="32"/>
      <c r="E492" s="31"/>
      <c r="F492" s="31"/>
      <c r="G492" s="31"/>
      <c r="H492" s="31"/>
      <c r="I492" s="31"/>
      <c r="J492" s="31"/>
      <c r="K492" s="31"/>
      <c r="L492" s="20"/>
      <c r="M492" s="36"/>
      <c r="N492" s="35"/>
      <c r="O492" s="36"/>
      <c r="P492" s="35"/>
      <c r="Q492" s="35"/>
    </row>
    <row r="493" spans="1:17" s="30" customFormat="1" ht="12.75">
      <c r="A493" s="58" t="s">
        <v>593</v>
      </c>
      <c r="B493" s="32"/>
      <c r="C493" s="32"/>
      <c r="D493" s="32"/>
      <c r="E493" s="140" t="s">
        <v>404</v>
      </c>
      <c r="F493" s="140"/>
      <c r="G493" s="140"/>
      <c r="H493" s="140"/>
      <c r="I493" s="140"/>
      <c r="J493" s="140"/>
      <c r="K493" s="31"/>
      <c r="L493" s="31"/>
      <c r="M493" s="31"/>
      <c r="N493" s="31"/>
      <c r="O493" s="31"/>
      <c r="P493" s="31"/>
      <c r="Q493" s="31"/>
    </row>
    <row r="494" spans="1:17" s="30" customFormat="1" ht="45" customHeight="1">
      <c r="A494" s="32" t="s">
        <v>612</v>
      </c>
      <c r="B494" s="32">
        <v>89987</v>
      </c>
      <c r="C494" s="32" t="s">
        <v>42</v>
      </c>
      <c r="D494" s="32"/>
      <c r="E494" s="134" t="s">
        <v>1530</v>
      </c>
      <c r="F494" s="135"/>
      <c r="G494" s="135"/>
      <c r="H494" s="135"/>
      <c r="I494" s="135"/>
      <c r="J494" s="135"/>
      <c r="K494" s="13">
        <v>4</v>
      </c>
      <c r="L494" s="20" t="s">
        <v>7</v>
      </c>
      <c r="M494" s="14">
        <v>123.18</v>
      </c>
      <c r="N494" s="15">
        <v>10.29</v>
      </c>
      <c r="O494" s="28">
        <f>SUM(K494*M494)</f>
        <v>492.72</v>
      </c>
      <c r="P494" s="29">
        <f>SUM(K494*N494)</f>
        <v>41.16</v>
      </c>
      <c r="Q494" s="29">
        <f>SUM(O494:P494)</f>
        <v>533.88</v>
      </c>
    </row>
    <row r="495" spans="1:17" s="30" customFormat="1" ht="26.4" customHeight="1">
      <c r="A495" s="32" t="s">
        <v>614</v>
      </c>
      <c r="B495" s="32">
        <v>86913</v>
      </c>
      <c r="C495" s="32" t="s">
        <v>42</v>
      </c>
      <c r="D495" s="32"/>
      <c r="E495" s="135" t="s">
        <v>613</v>
      </c>
      <c r="F495" s="135"/>
      <c r="G495" s="135"/>
      <c r="H495" s="135"/>
      <c r="I495" s="135"/>
      <c r="J495" s="135"/>
      <c r="K495" s="13">
        <v>2</v>
      </c>
      <c r="L495" s="20" t="s">
        <v>7</v>
      </c>
      <c r="M495" s="15">
        <v>79.76</v>
      </c>
      <c r="N495" s="13">
        <v>4.75</v>
      </c>
      <c r="O495" s="28">
        <f>SUM(K495*M495)</f>
        <v>159.52</v>
      </c>
      <c r="P495" s="29">
        <f>SUM(K495*N495)</f>
        <v>9.5</v>
      </c>
      <c r="Q495" s="29">
        <f>SUM(O495:P495)</f>
        <v>169.02</v>
      </c>
    </row>
    <row r="496" spans="1:17" s="30" customFormat="1" ht="12.75">
      <c r="A496" s="32" t="s">
        <v>615</v>
      </c>
      <c r="B496" s="32" t="s">
        <v>442</v>
      </c>
      <c r="C496" s="33" t="s">
        <v>43</v>
      </c>
      <c r="D496" s="32"/>
      <c r="E496" s="68" t="s">
        <v>441</v>
      </c>
      <c r="F496" s="31"/>
      <c r="G496" s="31"/>
      <c r="H496" s="31"/>
      <c r="I496" s="31"/>
      <c r="J496" s="31"/>
      <c r="K496" s="13">
        <v>2</v>
      </c>
      <c r="L496" s="20" t="s">
        <v>7</v>
      </c>
      <c r="M496" s="16">
        <v>3217.49</v>
      </c>
      <c r="N496" s="14">
        <v>191.25</v>
      </c>
      <c r="O496" s="28">
        <f>SUM(K496*M496)</f>
        <v>6434.98</v>
      </c>
      <c r="P496" s="29">
        <f>SUM(K496*N496)</f>
        <v>382.5</v>
      </c>
      <c r="Q496" s="29">
        <f>SUM(O496:P496)</f>
        <v>6817.48</v>
      </c>
    </row>
    <row r="497" spans="1:17" s="30" customFormat="1" ht="12.75">
      <c r="A497" s="32"/>
      <c r="B497" s="32"/>
      <c r="C497" s="32"/>
      <c r="D497" s="32"/>
      <c r="E497" s="140" t="s">
        <v>436</v>
      </c>
      <c r="F497" s="140"/>
      <c r="G497" s="140"/>
      <c r="H497" s="140"/>
      <c r="I497" s="140"/>
      <c r="J497" s="140"/>
      <c r="K497" s="31"/>
      <c r="L497" s="20" t="s">
        <v>0</v>
      </c>
      <c r="O497" s="49">
        <f>SUM(O494:O496)</f>
        <v>7087.219999999999</v>
      </c>
      <c r="P497" s="49">
        <f>SUM(P494:P496)</f>
        <v>433.15999999999997</v>
      </c>
      <c r="Q497" s="49">
        <f>SUM(Q494:Q496)</f>
        <v>7520.379999999999</v>
      </c>
    </row>
    <row r="498" spans="1:17" s="30" customFormat="1" ht="12.75">
      <c r="A498" s="32"/>
      <c r="B498" s="32"/>
      <c r="C498" s="32"/>
      <c r="D498" s="32"/>
      <c r="E498" s="31"/>
      <c r="F498" s="31"/>
      <c r="G498" s="31"/>
      <c r="H498" s="31"/>
      <c r="I498" s="31"/>
      <c r="J498" s="31"/>
      <c r="K498" s="31"/>
      <c r="L498" s="20"/>
      <c r="M498" s="35"/>
      <c r="N498" s="36"/>
      <c r="O498" s="35"/>
      <c r="P498" s="36"/>
      <c r="Q498" s="35"/>
    </row>
    <row r="499" spans="1:17" s="30" customFormat="1" ht="12.75">
      <c r="A499" s="32"/>
      <c r="B499" s="32"/>
      <c r="C499" s="32"/>
      <c r="D499" s="32"/>
      <c r="E499" s="140" t="s">
        <v>437</v>
      </c>
      <c r="F499" s="140"/>
      <c r="G499" s="140"/>
      <c r="H499" s="140"/>
      <c r="I499" s="140"/>
      <c r="J499" s="140"/>
      <c r="K499" s="31"/>
      <c r="L499" s="20"/>
      <c r="M499" s="35"/>
      <c r="N499" s="36"/>
      <c r="O499" s="35">
        <f>SUM(O491+O497)</f>
        <v>7956.619999999999</v>
      </c>
      <c r="P499" s="35">
        <f>SUM(P491+P497)</f>
        <v>1913.21</v>
      </c>
      <c r="Q499" s="35">
        <f>SUM(Q491+Q497)</f>
        <v>9869.829999999998</v>
      </c>
    </row>
    <row r="500" spans="1:17" s="30" customFormat="1" ht="12.75">
      <c r="A500" s="32"/>
      <c r="B500" s="32"/>
      <c r="C500" s="32"/>
      <c r="D500" s="32"/>
      <c r="E500" s="31"/>
      <c r="F500" s="31"/>
      <c r="G500" s="31"/>
      <c r="H500" s="31"/>
      <c r="I500" s="31"/>
      <c r="J500" s="31"/>
      <c r="K500" s="31"/>
      <c r="L500" s="20"/>
      <c r="M500" s="35"/>
      <c r="N500" s="36"/>
      <c r="O500" s="35"/>
      <c r="P500" s="31"/>
      <c r="Q500" s="31"/>
    </row>
    <row r="501" spans="1:17" s="30" customFormat="1" ht="12.75">
      <c r="A501" s="58" t="s">
        <v>594</v>
      </c>
      <c r="B501" s="32"/>
      <c r="C501" s="32"/>
      <c r="D501" s="32"/>
      <c r="E501" s="140" t="s">
        <v>1503</v>
      </c>
      <c r="F501" s="140"/>
      <c r="G501" s="140"/>
      <c r="H501" s="140"/>
      <c r="I501" s="140"/>
      <c r="J501" s="140"/>
      <c r="K501" s="31"/>
      <c r="L501" s="31"/>
      <c r="M501" s="31"/>
      <c r="N501" s="31"/>
      <c r="O501" s="31"/>
      <c r="P501" s="31"/>
      <c r="Q501" s="31"/>
    </row>
    <row r="502" spans="1:17" s="30" customFormat="1" ht="12.75">
      <c r="A502" s="58" t="s">
        <v>595</v>
      </c>
      <c r="B502" s="32"/>
      <c r="C502" s="32"/>
      <c r="D502" s="32"/>
      <c r="E502" s="140" t="s">
        <v>397</v>
      </c>
      <c r="F502" s="140"/>
      <c r="G502" s="140"/>
      <c r="H502" s="140"/>
      <c r="I502" s="140"/>
      <c r="J502" s="140"/>
      <c r="K502" s="31"/>
      <c r="L502" s="31"/>
      <c r="M502" s="31"/>
      <c r="N502" s="31"/>
      <c r="O502" s="31"/>
      <c r="P502" s="31"/>
      <c r="Q502" s="31"/>
    </row>
    <row r="503" spans="1:17" s="30" customFormat="1" ht="57.6" customHeight="1">
      <c r="A503" s="32" t="s">
        <v>616</v>
      </c>
      <c r="B503" s="32">
        <v>91792</v>
      </c>
      <c r="C503" s="32" t="s">
        <v>42</v>
      </c>
      <c r="D503" s="32"/>
      <c r="E503" s="135" t="s">
        <v>617</v>
      </c>
      <c r="F503" s="135"/>
      <c r="G503" s="135"/>
      <c r="H503" s="135"/>
      <c r="I503" s="135"/>
      <c r="J503" s="135"/>
      <c r="K503" s="13">
        <v>4</v>
      </c>
      <c r="L503" s="20" t="s">
        <v>6</v>
      </c>
      <c r="M503" s="15">
        <v>29.16</v>
      </c>
      <c r="N503" s="15">
        <v>40.69</v>
      </c>
      <c r="O503" s="28">
        <f>SUM(K503*M503)</f>
        <v>116.64</v>
      </c>
      <c r="P503" s="29">
        <f>SUM(K503*N503)</f>
        <v>162.76</v>
      </c>
      <c r="Q503" s="29">
        <f>SUM(O503:P503)</f>
        <v>279.4</v>
      </c>
    </row>
    <row r="504" spans="1:17" s="30" customFormat="1" ht="55.2" customHeight="1">
      <c r="A504" s="32" t="s">
        <v>620</v>
      </c>
      <c r="B504" s="32">
        <v>91793</v>
      </c>
      <c r="C504" s="32" t="s">
        <v>42</v>
      </c>
      <c r="D504" s="32"/>
      <c r="E504" s="135" t="s">
        <v>618</v>
      </c>
      <c r="F504" s="135"/>
      <c r="G504" s="135"/>
      <c r="H504" s="135"/>
      <c r="I504" s="135"/>
      <c r="J504" s="135"/>
      <c r="K504" s="15">
        <v>18</v>
      </c>
      <c r="L504" s="20" t="s">
        <v>6</v>
      </c>
      <c r="M504" s="15">
        <v>55.89</v>
      </c>
      <c r="N504" s="15">
        <v>51.04</v>
      </c>
      <c r="O504" s="28">
        <f>SUM(K504*M504)</f>
        <v>1006.02</v>
      </c>
      <c r="P504" s="29">
        <f>SUM(K504*N504)</f>
        <v>918.72</v>
      </c>
      <c r="Q504" s="29">
        <f>SUM(O504:P504)</f>
        <v>1924.74</v>
      </c>
    </row>
    <row r="505" spans="1:17" s="30" customFormat="1" ht="57" customHeight="1">
      <c r="A505" s="32" t="s">
        <v>621</v>
      </c>
      <c r="B505" s="32">
        <v>91794</v>
      </c>
      <c r="C505" s="32" t="s">
        <v>42</v>
      </c>
      <c r="D505" s="32"/>
      <c r="E505" s="135" t="s">
        <v>619</v>
      </c>
      <c r="F505" s="135"/>
      <c r="G505" s="135"/>
      <c r="H505" s="135"/>
      <c r="I505" s="135"/>
      <c r="J505" s="135"/>
      <c r="K505" s="13">
        <v>1</v>
      </c>
      <c r="L505" s="20" t="s">
        <v>6</v>
      </c>
      <c r="M505" s="15">
        <v>40.61</v>
      </c>
      <c r="N505" s="15">
        <v>15.19</v>
      </c>
      <c r="O505" s="28">
        <f>SUM(K505*M505)</f>
        <v>40.61</v>
      </c>
      <c r="P505" s="29">
        <f>SUM(K505*N505)</f>
        <v>15.19</v>
      </c>
      <c r="Q505" s="29">
        <f>SUM(O505:P505)</f>
        <v>55.8</v>
      </c>
    </row>
    <row r="506" spans="1:17" s="30" customFormat="1" ht="57" customHeight="1">
      <c r="A506" s="83" t="s">
        <v>1531</v>
      </c>
      <c r="B506" s="32">
        <v>91795</v>
      </c>
      <c r="C506" s="32" t="s">
        <v>42</v>
      </c>
      <c r="D506" s="32"/>
      <c r="E506" s="134" t="s">
        <v>1532</v>
      </c>
      <c r="F506" s="135"/>
      <c r="G506" s="135"/>
      <c r="H506" s="135"/>
      <c r="I506" s="135"/>
      <c r="J506" s="135"/>
      <c r="K506" s="15">
        <v>15</v>
      </c>
      <c r="L506" s="20" t="s">
        <v>6</v>
      </c>
      <c r="M506" s="15">
        <v>61.69</v>
      </c>
      <c r="N506" s="15">
        <v>29.94</v>
      </c>
      <c r="O506" s="28">
        <f>SUM(K506*M506)</f>
        <v>925.3499999999999</v>
      </c>
      <c r="P506" s="29">
        <f>SUM(K506*N506)</f>
        <v>449.1</v>
      </c>
      <c r="Q506" s="29">
        <f>SUM(O506:P506)</f>
        <v>1374.4499999999998</v>
      </c>
    </row>
    <row r="507" spans="1:17" s="30" customFormat="1" ht="12.75">
      <c r="A507" s="32"/>
      <c r="B507" s="32"/>
      <c r="C507" s="32"/>
      <c r="D507" s="32"/>
      <c r="E507" s="140" t="s">
        <v>398</v>
      </c>
      <c r="F507" s="140"/>
      <c r="G507" s="140"/>
      <c r="H507" s="140"/>
      <c r="I507" s="140"/>
      <c r="J507" s="140"/>
      <c r="K507" s="31"/>
      <c r="L507" s="20"/>
      <c r="M507" s="35"/>
      <c r="N507" s="35"/>
      <c r="O507" s="35">
        <f>SUM(O503:O506)</f>
        <v>2088.62</v>
      </c>
      <c r="P507" s="35">
        <f>SUM(P503:P506)</f>
        <v>1545.77</v>
      </c>
      <c r="Q507" s="35">
        <f>SUM(Q503:Q506)</f>
        <v>3634.39</v>
      </c>
    </row>
    <row r="508" spans="1:17" s="30" customFormat="1" ht="12.75">
      <c r="A508" s="32"/>
      <c r="B508" s="32"/>
      <c r="C508" s="32"/>
      <c r="D508" s="32"/>
      <c r="E508" s="31"/>
      <c r="F508" s="31"/>
      <c r="G508" s="31"/>
      <c r="H508" s="31"/>
      <c r="I508" s="31"/>
      <c r="J508" s="31"/>
      <c r="K508" s="31"/>
      <c r="L508" s="20"/>
      <c r="M508" s="35"/>
      <c r="N508" s="35"/>
      <c r="O508" s="35"/>
      <c r="P508" s="35"/>
      <c r="Q508" s="35"/>
    </row>
    <row r="509" spans="1:17" s="30" customFormat="1" ht="12.75">
      <c r="A509" s="58" t="s">
        <v>596</v>
      </c>
      <c r="B509" s="32"/>
      <c r="C509" s="32"/>
      <c r="D509" s="32"/>
      <c r="E509" s="140" t="s">
        <v>404</v>
      </c>
      <c r="F509" s="140"/>
      <c r="G509" s="140"/>
      <c r="H509" s="140"/>
      <c r="I509" s="140"/>
      <c r="J509" s="140"/>
      <c r="K509" s="31"/>
      <c r="L509" s="31"/>
      <c r="M509" s="31"/>
      <c r="N509" s="31"/>
      <c r="O509" s="31"/>
      <c r="P509" s="31"/>
      <c r="Q509" s="31"/>
    </row>
    <row r="510" spans="1:17" s="30" customFormat="1" ht="43.8" customHeight="1">
      <c r="A510" s="32" t="s">
        <v>622</v>
      </c>
      <c r="B510" s="32">
        <v>89707</v>
      </c>
      <c r="C510" s="32" t="s">
        <v>42</v>
      </c>
      <c r="D510" s="32"/>
      <c r="E510" s="135" t="s">
        <v>500</v>
      </c>
      <c r="F510" s="135"/>
      <c r="G510" s="135"/>
      <c r="H510" s="135"/>
      <c r="I510" s="135"/>
      <c r="J510" s="135"/>
      <c r="K510" s="13">
        <v>5</v>
      </c>
      <c r="L510" s="20" t="s">
        <v>7</v>
      </c>
      <c r="M510" s="15">
        <v>40.61</v>
      </c>
      <c r="N510" s="15">
        <v>11.64</v>
      </c>
      <c r="O510" s="28">
        <f>SUM(K510*M510)</f>
        <v>203.05</v>
      </c>
      <c r="P510" s="29">
        <f>SUM(K510*N510)</f>
        <v>58.2</v>
      </c>
      <c r="Q510" s="29">
        <f>SUM(O510:P510)</f>
        <v>261.25</v>
      </c>
    </row>
    <row r="511" spans="1:17" s="30" customFormat="1" ht="24.6" customHeight="1">
      <c r="A511" s="32" t="s">
        <v>624</v>
      </c>
      <c r="B511" s="32">
        <v>98102</v>
      </c>
      <c r="C511" s="32" t="s">
        <v>42</v>
      </c>
      <c r="D511" s="32"/>
      <c r="E511" s="135" t="s">
        <v>623</v>
      </c>
      <c r="F511" s="135"/>
      <c r="G511" s="135"/>
      <c r="H511" s="135"/>
      <c r="I511" s="135"/>
      <c r="J511" s="135"/>
      <c r="K511" s="13">
        <v>2</v>
      </c>
      <c r="L511" s="20" t="s">
        <v>7</v>
      </c>
      <c r="M511" s="14">
        <v>205.53</v>
      </c>
      <c r="N511" s="13">
        <v>5.41</v>
      </c>
      <c r="O511" s="28">
        <f>SUM(K511*M511)</f>
        <v>411.06</v>
      </c>
      <c r="P511" s="29">
        <f>SUM(K511*N511)</f>
        <v>10.82</v>
      </c>
      <c r="Q511" s="29">
        <f>SUM(O511:P511)</f>
        <v>421.88</v>
      </c>
    </row>
    <row r="512" spans="1:17" s="30" customFormat="1" ht="12.75">
      <c r="A512" s="32"/>
      <c r="B512" s="32"/>
      <c r="C512" s="32"/>
      <c r="D512" s="32"/>
      <c r="E512" s="140" t="s">
        <v>436</v>
      </c>
      <c r="F512" s="140"/>
      <c r="G512" s="140"/>
      <c r="H512" s="140"/>
      <c r="I512" s="140"/>
      <c r="J512" s="140"/>
      <c r="K512" s="31"/>
      <c r="L512" s="20" t="s">
        <v>0</v>
      </c>
      <c r="O512" s="49">
        <f>SUM(O510:O511)</f>
        <v>614.11</v>
      </c>
      <c r="P512" s="49">
        <f>SUM(P510:P511)</f>
        <v>69.02000000000001</v>
      </c>
      <c r="Q512" s="49">
        <f>SUM(Q510:Q511)</f>
        <v>683.13</v>
      </c>
    </row>
    <row r="513" spans="1:17" s="30" customFormat="1" ht="12.75">
      <c r="A513" s="32"/>
      <c r="B513" s="32"/>
      <c r="C513" s="32"/>
      <c r="D513" s="32"/>
      <c r="E513" s="31"/>
      <c r="F513" s="31"/>
      <c r="G513" s="31"/>
      <c r="H513" s="31"/>
      <c r="I513" s="31"/>
      <c r="J513" s="31"/>
      <c r="K513" s="31"/>
      <c r="L513" s="20"/>
      <c r="M513" s="36"/>
      <c r="N513" s="70"/>
      <c r="O513" s="36"/>
      <c r="P513" s="70"/>
      <c r="Q513" s="36"/>
    </row>
    <row r="514" spans="1:17" s="30" customFormat="1" ht="12.75">
      <c r="A514" s="32"/>
      <c r="B514" s="32"/>
      <c r="C514" s="32"/>
      <c r="D514" s="32"/>
      <c r="E514" s="140" t="s">
        <v>1504</v>
      </c>
      <c r="F514" s="140"/>
      <c r="G514" s="140"/>
      <c r="H514" s="140"/>
      <c r="I514" s="140"/>
      <c r="J514" s="140"/>
      <c r="K514" s="31"/>
      <c r="L514" s="20"/>
      <c r="M514" s="36"/>
      <c r="N514" s="70"/>
      <c r="O514" s="23">
        <f>SUM(O507+O512)</f>
        <v>2702.73</v>
      </c>
      <c r="P514" s="23">
        <f>SUM(P507+P512)</f>
        <v>1614.79</v>
      </c>
      <c r="Q514" s="23">
        <f>SUM(Q507+Q512)</f>
        <v>4317.5199999999995</v>
      </c>
    </row>
    <row r="515" spans="1:17" s="30" customFormat="1" ht="12.75">
      <c r="A515" s="32"/>
      <c r="B515" s="32"/>
      <c r="C515" s="32"/>
      <c r="D515" s="32"/>
      <c r="E515" s="66"/>
      <c r="F515" s="66"/>
      <c r="G515" s="66"/>
      <c r="H515" s="66"/>
      <c r="I515" s="66"/>
      <c r="J515" s="66"/>
      <c r="K515" s="31"/>
      <c r="L515" s="20"/>
      <c r="M515" s="36"/>
      <c r="N515" s="70"/>
      <c r="O515" s="23"/>
      <c r="P515" s="23"/>
      <c r="Q515" s="23"/>
    </row>
    <row r="516" spans="1:17" s="30" customFormat="1" ht="12.75">
      <c r="A516" s="32"/>
      <c r="B516" s="32"/>
      <c r="C516" s="32"/>
      <c r="D516" s="32"/>
      <c r="E516" s="140" t="s">
        <v>625</v>
      </c>
      <c r="F516" s="140"/>
      <c r="G516" s="140"/>
      <c r="H516" s="140"/>
      <c r="I516" s="140"/>
      <c r="J516" s="140"/>
      <c r="K516" s="31"/>
      <c r="L516" s="20"/>
      <c r="M516" s="36"/>
      <c r="N516" s="70"/>
      <c r="O516" s="23">
        <f>SUM(O479+O485+O499+O514)</f>
        <v>15581.71</v>
      </c>
      <c r="P516" s="23">
        <f>SUM(P479+P485+P499+P514)</f>
        <v>3932.36</v>
      </c>
      <c r="Q516" s="23">
        <f>SUM(Q479+Q485+Q499+Q514)</f>
        <v>19514.07</v>
      </c>
    </row>
    <row r="517" spans="1:14" s="30" customFormat="1" ht="12.75">
      <c r="A517" s="32"/>
      <c r="B517" s="32"/>
      <c r="C517" s="32"/>
      <c r="D517" s="32"/>
      <c r="E517" s="31"/>
      <c r="F517" s="31"/>
      <c r="G517" s="31"/>
      <c r="H517" s="31"/>
      <c r="I517" s="31"/>
      <c r="J517" s="31"/>
      <c r="K517" s="31"/>
      <c r="L517" s="20"/>
      <c r="M517" s="36"/>
      <c r="N517" s="70"/>
    </row>
    <row r="518" spans="1:17" s="30" customFormat="1" ht="12.75">
      <c r="A518" s="32"/>
      <c r="B518" s="32"/>
      <c r="C518" s="32"/>
      <c r="D518" s="32"/>
      <c r="E518" s="66" t="s">
        <v>599</v>
      </c>
      <c r="F518" s="31"/>
      <c r="G518" s="31"/>
      <c r="H518" s="31"/>
      <c r="I518" s="31"/>
      <c r="J518" s="31"/>
      <c r="K518" s="31"/>
      <c r="L518" s="20" t="s">
        <v>0</v>
      </c>
      <c r="O518" s="49">
        <f>SUM(O408+O474+O516)</f>
        <v>142199.57359999997</v>
      </c>
      <c r="P518" s="49">
        <f>SUM(P408+P474+P516)</f>
        <v>56173.931899999996</v>
      </c>
      <c r="Q518" s="49">
        <f>SUM(Q408+Q474+Q516)-0.01</f>
        <v>198373.4955</v>
      </c>
    </row>
    <row r="519" spans="1:17" s="30" customFormat="1" ht="12.75">
      <c r="A519" s="32"/>
      <c r="B519" s="32"/>
      <c r="C519" s="32"/>
      <c r="D519" s="32"/>
      <c r="E519" s="66"/>
      <c r="F519" s="31"/>
      <c r="G519" s="31"/>
      <c r="H519" s="31"/>
      <c r="I519" s="31"/>
      <c r="J519" s="31"/>
      <c r="K519" s="31"/>
      <c r="L519" s="20"/>
      <c r="M519" s="17"/>
      <c r="N519" s="18"/>
      <c r="O519" s="17"/>
      <c r="P519" s="18"/>
      <c r="Q519" s="17"/>
    </row>
    <row r="520" spans="1:17" ht="12.75">
      <c r="A520" s="58" t="s">
        <v>888</v>
      </c>
      <c r="B520" s="32"/>
      <c r="C520" s="32"/>
      <c r="D520" s="25"/>
      <c r="E520" s="140" t="s">
        <v>892</v>
      </c>
      <c r="F520" s="140"/>
      <c r="G520" s="140"/>
      <c r="H520" s="140"/>
      <c r="I520" s="140"/>
      <c r="J520" s="140"/>
      <c r="K520" s="11"/>
      <c r="L520" s="31"/>
      <c r="M520" s="11"/>
      <c r="N520" s="11"/>
      <c r="O520" s="11"/>
      <c r="P520" s="11"/>
      <c r="Q520" s="11"/>
    </row>
    <row r="521" spans="1:17" ht="12.75">
      <c r="A521" s="58" t="s">
        <v>889</v>
      </c>
      <c r="B521" s="32"/>
      <c r="C521" s="32"/>
      <c r="D521" s="25"/>
      <c r="E521" s="140" t="s">
        <v>148</v>
      </c>
      <c r="F521" s="140"/>
      <c r="G521" s="140"/>
      <c r="H521" s="140"/>
      <c r="I521" s="140"/>
      <c r="J521" s="140"/>
      <c r="K521" s="11"/>
      <c r="L521" s="31"/>
      <c r="M521" s="11"/>
      <c r="N521" s="11"/>
      <c r="O521" s="11"/>
      <c r="P521" s="11"/>
      <c r="Q521" s="11"/>
    </row>
    <row r="522" spans="1:17" ht="12.75">
      <c r="A522" s="58" t="s">
        <v>890</v>
      </c>
      <c r="B522" s="32"/>
      <c r="C522" s="32"/>
      <c r="D522" s="25"/>
      <c r="E522" s="140" t="s">
        <v>1268</v>
      </c>
      <c r="F522" s="140"/>
      <c r="G522" s="140"/>
      <c r="H522" s="140"/>
      <c r="I522" s="140"/>
      <c r="J522" s="140"/>
      <c r="K522" s="11"/>
      <c r="L522" s="31"/>
      <c r="M522" s="11"/>
      <c r="N522" s="11"/>
      <c r="O522" s="11"/>
      <c r="P522" s="11"/>
      <c r="Q522" s="11"/>
    </row>
    <row r="523" spans="1:17" ht="12.75">
      <c r="A523" s="58" t="s">
        <v>891</v>
      </c>
      <c r="B523" s="32"/>
      <c r="C523" s="32"/>
      <c r="D523" s="25"/>
      <c r="E523" s="80" t="s">
        <v>1263</v>
      </c>
      <c r="F523" s="80"/>
      <c r="G523" s="80"/>
      <c r="H523" s="80"/>
      <c r="I523" s="80"/>
      <c r="J523" s="80"/>
      <c r="K523" s="11"/>
      <c r="L523" s="31"/>
      <c r="M523" s="11"/>
      <c r="N523" s="11"/>
      <c r="O523" s="11"/>
      <c r="P523" s="11"/>
      <c r="Q523" s="11"/>
    </row>
    <row r="524" spans="1:17" ht="40.8" customHeight="1">
      <c r="A524" s="83" t="s">
        <v>1310</v>
      </c>
      <c r="B524" s="27">
        <v>100656</v>
      </c>
      <c r="C524" s="32" t="s">
        <v>42</v>
      </c>
      <c r="D524" s="27"/>
      <c r="E524" s="134" t="s">
        <v>1264</v>
      </c>
      <c r="F524" s="134"/>
      <c r="G524" s="134"/>
      <c r="H524" s="134"/>
      <c r="I524" s="134"/>
      <c r="J524" s="134"/>
      <c r="K524" s="15">
        <v>48</v>
      </c>
      <c r="L524" s="82" t="s">
        <v>1266</v>
      </c>
      <c r="M524" s="13">
        <v>115.91</v>
      </c>
      <c r="N524" s="15">
        <v>16.36</v>
      </c>
      <c r="O524" s="28">
        <f>SUM(K524*M524)</f>
        <v>5563.68</v>
      </c>
      <c r="P524" s="29">
        <f>SUM(K524*N524)</f>
        <v>785.28</v>
      </c>
      <c r="Q524" s="29">
        <f>SUM(O524:P524)</f>
        <v>6348.96</v>
      </c>
    </row>
    <row r="525" spans="1:17" ht="40.8" customHeight="1">
      <c r="A525" s="83" t="s">
        <v>1311</v>
      </c>
      <c r="B525" s="27">
        <v>100657</v>
      </c>
      <c r="C525" s="32" t="s">
        <v>42</v>
      </c>
      <c r="D525" s="27"/>
      <c r="E525" s="134" t="s">
        <v>1313</v>
      </c>
      <c r="F525" s="134"/>
      <c r="G525" s="134"/>
      <c r="H525" s="134"/>
      <c r="I525" s="134"/>
      <c r="J525" s="134"/>
      <c r="K525" s="15">
        <v>66</v>
      </c>
      <c r="L525" s="82" t="s">
        <v>1266</v>
      </c>
      <c r="M525" s="13">
        <v>153.73</v>
      </c>
      <c r="N525" s="15">
        <v>17.23</v>
      </c>
      <c r="O525" s="28">
        <f>SUM(K525*M525)</f>
        <v>10146.179999999998</v>
      </c>
      <c r="P525" s="29">
        <f>SUM(K525*N525)</f>
        <v>1137.18</v>
      </c>
      <c r="Q525" s="29">
        <f>SUM(O525:P525)</f>
        <v>11283.359999999999</v>
      </c>
    </row>
    <row r="526" spans="1:17" ht="28.2" customHeight="1">
      <c r="A526" s="83" t="s">
        <v>1312</v>
      </c>
      <c r="B526" s="27">
        <v>95601</v>
      </c>
      <c r="C526" s="32" t="s">
        <v>42</v>
      </c>
      <c r="D526" s="27"/>
      <c r="E526" s="134" t="s">
        <v>1267</v>
      </c>
      <c r="F526" s="134"/>
      <c r="G526" s="134"/>
      <c r="H526" s="134"/>
      <c r="I526" s="134"/>
      <c r="J526" s="134"/>
      <c r="K526" s="13">
        <v>19</v>
      </c>
      <c r="L526" s="20" t="s">
        <v>7</v>
      </c>
      <c r="M526" s="13">
        <v>2.03</v>
      </c>
      <c r="N526" s="15">
        <v>16.79</v>
      </c>
      <c r="O526" s="28">
        <f>SUM(K526*M526)</f>
        <v>38.56999999999999</v>
      </c>
      <c r="P526" s="29">
        <f>SUM(K526*N526)</f>
        <v>319.01</v>
      </c>
      <c r="Q526" s="29">
        <f>SUM(O526:P526)</f>
        <v>357.58</v>
      </c>
    </row>
    <row r="527" spans="1:17" ht="12.75">
      <c r="A527" s="58"/>
      <c r="E527" s="140" t="s">
        <v>1265</v>
      </c>
      <c r="F527" s="140"/>
      <c r="G527" s="140"/>
      <c r="H527" s="140"/>
      <c r="I527" s="140"/>
      <c r="J527" s="140"/>
      <c r="K527" s="11"/>
      <c r="L527" s="20" t="s">
        <v>0</v>
      </c>
      <c r="M527" s="35"/>
      <c r="N527" s="35"/>
      <c r="O527" s="24">
        <f>SUM(O524:O526)</f>
        <v>15748.429999999998</v>
      </c>
      <c r="P527" s="24">
        <f>SUM(P524:P526)</f>
        <v>2241.4700000000003</v>
      </c>
      <c r="Q527" s="24">
        <f>SUM(Q524:Q526)</f>
        <v>17989.9</v>
      </c>
    </row>
    <row r="528" spans="1:17" ht="12.75">
      <c r="A528" s="58"/>
      <c r="B528" s="32"/>
      <c r="C528" s="32"/>
      <c r="D528" s="25"/>
      <c r="E528" s="80"/>
      <c r="F528" s="80"/>
      <c r="G528" s="80"/>
      <c r="H528" s="80"/>
      <c r="I528" s="80"/>
      <c r="J528" s="80"/>
      <c r="K528" s="11"/>
      <c r="L528" s="31"/>
      <c r="M528" s="11"/>
      <c r="N528" s="11"/>
      <c r="O528" s="11"/>
      <c r="P528" s="11"/>
      <c r="Q528" s="11"/>
    </row>
    <row r="529" spans="1:17" ht="12.75">
      <c r="A529" s="58" t="s">
        <v>951</v>
      </c>
      <c r="B529" s="32"/>
      <c r="C529" s="32"/>
      <c r="D529" s="25"/>
      <c r="E529" s="140" t="s">
        <v>1262</v>
      </c>
      <c r="F529" s="140"/>
      <c r="G529" s="140"/>
      <c r="H529" s="140"/>
      <c r="I529" s="140"/>
      <c r="J529" s="140"/>
      <c r="K529" s="11"/>
      <c r="L529" s="31"/>
      <c r="M529" s="11"/>
      <c r="N529" s="11"/>
      <c r="O529" s="11"/>
      <c r="P529" s="11"/>
      <c r="Q529" s="11"/>
    </row>
    <row r="530" spans="1:17" ht="24" customHeight="1">
      <c r="A530" s="83" t="s">
        <v>1304</v>
      </c>
      <c r="B530" s="32">
        <v>96523</v>
      </c>
      <c r="C530" s="32" t="s">
        <v>42</v>
      </c>
      <c r="D530" s="25"/>
      <c r="E530" s="135" t="s">
        <v>948</v>
      </c>
      <c r="F530" s="135"/>
      <c r="G530" s="135"/>
      <c r="H530" s="135"/>
      <c r="I530" s="135"/>
      <c r="J530" s="135"/>
      <c r="K530" s="15">
        <v>11</v>
      </c>
      <c r="L530" s="20" t="s">
        <v>4</v>
      </c>
      <c r="M530" s="13">
        <v>9.25</v>
      </c>
      <c r="N530" s="15">
        <v>91.5</v>
      </c>
      <c r="O530" s="28">
        <f aca="true" t="shared" si="54" ref="O530:O537">SUM(K530*M530)</f>
        <v>101.75</v>
      </c>
      <c r="P530" s="29">
        <f aca="true" t="shared" si="55" ref="P530:P537">SUM(K530*N530)</f>
        <v>1006.5</v>
      </c>
      <c r="Q530" s="29">
        <f aca="true" t="shared" si="56" ref="Q530:Q537">SUM(O530:P530)</f>
        <v>1108.25</v>
      </c>
    </row>
    <row r="531" spans="1:17" ht="12.75">
      <c r="A531" s="83" t="s">
        <v>1305</v>
      </c>
      <c r="B531" s="32">
        <v>96995</v>
      </c>
      <c r="C531" s="32" t="s">
        <v>42</v>
      </c>
      <c r="D531" s="25"/>
      <c r="E531" s="68" t="s">
        <v>151</v>
      </c>
      <c r="F531" s="11"/>
      <c r="G531" s="11"/>
      <c r="H531" s="11"/>
      <c r="I531" s="11"/>
      <c r="J531" s="11"/>
      <c r="K531" s="13">
        <v>8.01</v>
      </c>
      <c r="L531" s="20" t="s">
        <v>4</v>
      </c>
      <c r="M531" s="13">
        <v>5.13</v>
      </c>
      <c r="N531" s="15">
        <v>48.73</v>
      </c>
      <c r="O531" s="28">
        <f t="shared" si="54"/>
        <v>41.0913</v>
      </c>
      <c r="P531" s="29">
        <f t="shared" si="55"/>
        <v>390.3273</v>
      </c>
      <c r="Q531" s="29">
        <f t="shared" si="56"/>
        <v>431.41859999999997</v>
      </c>
    </row>
    <row r="532" spans="1:17" ht="25.2" customHeight="1">
      <c r="A532" s="83" t="s">
        <v>1306</v>
      </c>
      <c r="B532" s="32">
        <v>96528</v>
      </c>
      <c r="C532" s="32" t="s">
        <v>42</v>
      </c>
      <c r="D532" s="25"/>
      <c r="E532" s="134" t="s">
        <v>1361</v>
      </c>
      <c r="F532" s="135"/>
      <c r="G532" s="135"/>
      <c r="H532" s="135"/>
      <c r="I532" s="135"/>
      <c r="J532" s="135"/>
      <c r="K532" s="15">
        <v>27.53</v>
      </c>
      <c r="L532" s="20" t="s">
        <v>1</v>
      </c>
      <c r="M532" s="14">
        <v>115.6</v>
      </c>
      <c r="N532" s="13">
        <v>63.36</v>
      </c>
      <c r="O532" s="28">
        <f t="shared" si="54"/>
        <v>3182.468</v>
      </c>
      <c r="P532" s="29">
        <f t="shared" si="55"/>
        <v>1744.3008</v>
      </c>
      <c r="Q532" s="29">
        <f t="shared" si="56"/>
        <v>4926.7688</v>
      </c>
    </row>
    <row r="533" spans="1:17" ht="24.6" customHeight="1">
      <c r="A533" s="83" t="s">
        <v>1307</v>
      </c>
      <c r="B533" s="32">
        <v>96543</v>
      </c>
      <c r="C533" s="32" t="s">
        <v>42</v>
      </c>
      <c r="D533" s="25"/>
      <c r="E533" s="135" t="s">
        <v>949</v>
      </c>
      <c r="F533" s="135"/>
      <c r="G533" s="135"/>
      <c r="H533" s="135"/>
      <c r="I533" s="135"/>
      <c r="J533" s="135"/>
      <c r="K533" s="15">
        <v>33.6</v>
      </c>
      <c r="L533" s="20" t="s">
        <v>10</v>
      </c>
      <c r="M533" s="15">
        <v>14.53</v>
      </c>
      <c r="N533" s="13">
        <v>7.69</v>
      </c>
      <c r="O533" s="28">
        <f t="shared" si="54"/>
        <v>488.208</v>
      </c>
      <c r="P533" s="29">
        <f t="shared" si="55"/>
        <v>258.384</v>
      </c>
      <c r="Q533" s="29">
        <f t="shared" si="56"/>
        <v>746.5920000000001</v>
      </c>
    </row>
    <row r="534" spans="1:17" ht="24.6" customHeight="1">
      <c r="A534" s="83" t="s">
        <v>1308</v>
      </c>
      <c r="B534" s="27">
        <v>96544</v>
      </c>
      <c r="C534" s="32" t="s">
        <v>42</v>
      </c>
      <c r="D534" s="27"/>
      <c r="E534" s="134" t="s">
        <v>1452</v>
      </c>
      <c r="F534" s="135"/>
      <c r="G534" s="135"/>
      <c r="H534" s="135"/>
      <c r="I534" s="135"/>
      <c r="J534" s="135"/>
      <c r="K534" s="15">
        <v>22.8</v>
      </c>
      <c r="L534" s="20" t="s">
        <v>10</v>
      </c>
      <c r="M534" s="15">
        <v>15.61</v>
      </c>
      <c r="N534" s="13">
        <v>5.58</v>
      </c>
      <c r="O534" s="28">
        <f>SUM(K534*M534)</f>
        <v>355.908</v>
      </c>
      <c r="P534" s="29">
        <f>SUM(K534*N534)</f>
        <v>127.224</v>
      </c>
      <c r="Q534" s="29">
        <f>SUM(O534:P534)</f>
        <v>483.132</v>
      </c>
    </row>
    <row r="535" spans="1:17" ht="24.6" customHeight="1">
      <c r="A535" s="83" t="s">
        <v>1309</v>
      </c>
      <c r="B535" s="27">
        <v>96545</v>
      </c>
      <c r="C535" s="32" t="s">
        <v>42</v>
      </c>
      <c r="D535" s="27"/>
      <c r="E535" s="134" t="s">
        <v>1291</v>
      </c>
      <c r="F535" s="135"/>
      <c r="G535" s="135"/>
      <c r="H535" s="135"/>
      <c r="I535" s="135"/>
      <c r="J535" s="135"/>
      <c r="K535" s="13">
        <v>38.3</v>
      </c>
      <c r="L535" s="20" t="s">
        <v>10</v>
      </c>
      <c r="M535" s="15">
        <v>16</v>
      </c>
      <c r="N535" s="13">
        <v>4.04</v>
      </c>
      <c r="O535" s="28">
        <f>SUM(K535*M535)</f>
        <v>612.8</v>
      </c>
      <c r="P535" s="29">
        <f>SUM(K535*N535)</f>
        <v>154.732</v>
      </c>
      <c r="Q535" s="29">
        <f>SUM(O535:P535)</f>
        <v>767.5319999999999</v>
      </c>
    </row>
    <row r="536" spans="1:17" ht="25.2" customHeight="1">
      <c r="A536" s="83" t="s">
        <v>1458</v>
      </c>
      <c r="B536" s="32">
        <v>96547</v>
      </c>
      <c r="C536" s="32" t="s">
        <v>42</v>
      </c>
      <c r="D536" s="25"/>
      <c r="E536" s="134" t="s">
        <v>152</v>
      </c>
      <c r="F536" s="135"/>
      <c r="G536" s="135"/>
      <c r="H536" s="135"/>
      <c r="I536" s="135"/>
      <c r="J536" s="135"/>
      <c r="K536" s="14">
        <v>111.9</v>
      </c>
      <c r="L536" s="20" t="s">
        <v>10</v>
      </c>
      <c r="M536" s="15">
        <v>13.05</v>
      </c>
      <c r="N536" s="13">
        <v>2.26</v>
      </c>
      <c r="O536" s="28">
        <f t="shared" si="54"/>
        <v>1460.295</v>
      </c>
      <c r="P536" s="29">
        <f t="shared" si="55"/>
        <v>252.89399999999998</v>
      </c>
      <c r="Q536" s="29">
        <f t="shared" si="56"/>
        <v>1713.189</v>
      </c>
    </row>
    <row r="537" spans="1:17" ht="40.8" customHeight="1">
      <c r="A537" s="83" t="s">
        <v>1459</v>
      </c>
      <c r="B537" s="32">
        <v>96557</v>
      </c>
      <c r="C537" s="32" t="s">
        <v>42</v>
      </c>
      <c r="D537" s="25"/>
      <c r="E537" s="134" t="s">
        <v>168</v>
      </c>
      <c r="F537" s="135"/>
      <c r="G537" s="135"/>
      <c r="H537" s="135"/>
      <c r="I537" s="135"/>
      <c r="J537" s="135"/>
      <c r="K537" s="13">
        <v>2.99</v>
      </c>
      <c r="L537" s="20" t="s">
        <v>4</v>
      </c>
      <c r="M537" s="14">
        <v>711.85</v>
      </c>
      <c r="N537" s="15">
        <v>20.04</v>
      </c>
      <c r="O537" s="28">
        <f t="shared" si="54"/>
        <v>2128.4315</v>
      </c>
      <c r="P537" s="29">
        <f t="shared" si="55"/>
        <v>59.9196</v>
      </c>
      <c r="Q537" s="29">
        <f t="shared" si="56"/>
        <v>2188.3511000000003</v>
      </c>
    </row>
    <row r="538" spans="1:17" ht="12.75">
      <c r="A538" s="32"/>
      <c r="B538" s="32"/>
      <c r="C538" s="32"/>
      <c r="D538" s="25"/>
      <c r="E538" s="140" t="s">
        <v>1279</v>
      </c>
      <c r="F538" s="140"/>
      <c r="G538" s="140"/>
      <c r="H538" s="140"/>
      <c r="I538" s="140"/>
      <c r="J538" s="140"/>
      <c r="K538" s="11"/>
      <c r="L538" s="20" t="s">
        <v>0</v>
      </c>
      <c r="O538" s="24">
        <f>SUM(O530:O537)+0.01</f>
        <v>8370.961800000001</v>
      </c>
      <c r="P538" s="24">
        <f>SUM(P530:P537)-0.01</f>
        <v>3994.2717</v>
      </c>
      <c r="Q538" s="24">
        <f>SUM(Q530:Q537)</f>
        <v>12365.233499999998</v>
      </c>
    </row>
    <row r="539" spans="1:17" ht="12.75">
      <c r="A539" s="32"/>
      <c r="B539" s="32"/>
      <c r="C539" s="32"/>
      <c r="D539" s="25"/>
      <c r="E539" s="80"/>
      <c r="F539" s="80"/>
      <c r="G539" s="80"/>
      <c r="H539" s="80"/>
      <c r="I539" s="80"/>
      <c r="J539" s="80"/>
      <c r="K539" s="11"/>
      <c r="L539" s="20"/>
      <c r="O539" s="24"/>
      <c r="P539" s="24"/>
      <c r="Q539" s="24"/>
    </row>
    <row r="540" spans="1:17" ht="12.75">
      <c r="A540" s="32"/>
      <c r="B540" s="32"/>
      <c r="C540" s="32"/>
      <c r="D540" s="25"/>
      <c r="E540" s="140" t="s">
        <v>1278</v>
      </c>
      <c r="F540" s="140"/>
      <c r="G540" s="140"/>
      <c r="H540" s="140"/>
      <c r="I540" s="140"/>
      <c r="J540" s="140"/>
      <c r="K540" s="11"/>
      <c r="L540" s="20"/>
      <c r="O540" s="24">
        <f>SUM(O527+O538)</f>
        <v>24119.391799999998</v>
      </c>
      <c r="P540" s="24">
        <f>SUM(P527+P538)</f>
        <v>6235.7417000000005</v>
      </c>
      <c r="Q540" s="24">
        <f>SUM(Q527+Q538)</f>
        <v>30355.1335</v>
      </c>
    </row>
    <row r="541" spans="1:17" ht="12.75">
      <c r="A541" s="25"/>
      <c r="B541" s="25"/>
      <c r="C541" s="25"/>
      <c r="D541" s="25"/>
      <c r="E541" s="11"/>
      <c r="F541" s="11"/>
      <c r="G541" s="11"/>
      <c r="H541" s="11"/>
      <c r="I541" s="11"/>
      <c r="J541" s="11"/>
      <c r="K541" s="11"/>
      <c r="L541" s="20"/>
      <c r="M541" s="35"/>
      <c r="N541" s="35"/>
      <c r="O541" s="35"/>
      <c r="P541" s="35"/>
      <c r="Q541" s="18"/>
    </row>
    <row r="542" spans="1:17" ht="12.75">
      <c r="A542" s="57" t="s">
        <v>894</v>
      </c>
      <c r="B542" s="25"/>
      <c r="C542" s="25"/>
      <c r="D542" s="25"/>
      <c r="E542" s="140" t="s">
        <v>155</v>
      </c>
      <c r="F542" s="140"/>
      <c r="G542" s="140"/>
      <c r="H542" s="140"/>
      <c r="I542" s="140"/>
      <c r="J542" s="140"/>
      <c r="K542" s="11"/>
      <c r="L542" s="31"/>
      <c r="M542" s="11"/>
      <c r="N542" s="11"/>
      <c r="O542" s="11"/>
      <c r="P542" s="11"/>
      <c r="Q542" s="11"/>
    </row>
    <row r="543" spans="1:17" ht="12.75">
      <c r="A543" s="57" t="s">
        <v>895</v>
      </c>
      <c r="B543" s="25"/>
      <c r="C543" s="25"/>
      <c r="D543" s="25"/>
      <c r="E543" s="140" t="s">
        <v>165</v>
      </c>
      <c r="F543" s="140"/>
      <c r="G543" s="140"/>
      <c r="H543" s="140"/>
      <c r="I543" s="140"/>
      <c r="J543" s="140"/>
      <c r="K543" s="11"/>
      <c r="L543" s="31"/>
      <c r="M543" s="11"/>
      <c r="N543" s="11"/>
      <c r="O543" s="11"/>
      <c r="P543" s="11"/>
      <c r="Q543" s="11"/>
    </row>
    <row r="544" spans="1:17" ht="40.8" customHeight="1">
      <c r="A544" s="32" t="s">
        <v>896</v>
      </c>
      <c r="B544" s="32">
        <v>96539</v>
      </c>
      <c r="C544" s="32" t="s">
        <v>42</v>
      </c>
      <c r="D544" s="25"/>
      <c r="E544" s="135" t="s">
        <v>950</v>
      </c>
      <c r="F544" s="135"/>
      <c r="G544" s="135"/>
      <c r="H544" s="135"/>
      <c r="I544" s="135"/>
      <c r="J544" s="135"/>
      <c r="K544" s="15">
        <v>108.22</v>
      </c>
      <c r="L544" s="20" t="s">
        <v>1</v>
      </c>
      <c r="M544" s="15">
        <v>91.73</v>
      </c>
      <c r="N544" s="15">
        <v>66.35</v>
      </c>
      <c r="O544" s="28">
        <f aca="true" t="shared" si="57" ref="O544:O550">SUM(K544*M544)</f>
        <v>9927.0206</v>
      </c>
      <c r="P544" s="29">
        <f aca="true" t="shared" si="58" ref="P544:P550">SUM(K544*N544)</f>
        <v>7180.396999999999</v>
      </c>
      <c r="Q544" s="29">
        <f aca="true" t="shared" si="59" ref="Q544:Q550">SUM(O544:P544)</f>
        <v>17107.4176</v>
      </c>
    </row>
    <row r="545" spans="1:17" ht="28.8" customHeight="1">
      <c r="A545" s="32" t="s">
        <v>952</v>
      </c>
      <c r="B545" s="32">
        <v>96543</v>
      </c>
      <c r="C545" s="32" t="s">
        <v>42</v>
      </c>
      <c r="D545" s="25"/>
      <c r="E545" s="134" t="s">
        <v>1330</v>
      </c>
      <c r="F545" s="135"/>
      <c r="G545" s="135"/>
      <c r="H545" s="135"/>
      <c r="I545" s="135"/>
      <c r="J545" s="135"/>
      <c r="K545" s="14">
        <v>164</v>
      </c>
      <c r="L545" s="20" t="s">
        <v>10</v>
      </c>
      <c r="M545" s="15">
        <v>14.53</v>
      </c>
      <c r="N545" s="13">
        <v>7.69</v>
      </c>
      <c r="O545" s="28">
        <f t="shared" si="57"/>
        <v>2382.92</v>
      </c>
      <c r="P545" s="29">
        <f t="shared" si="58"/>
        <v>1261.16</v>
      </c>
      <c r="Q545" s="29">
        <f>SUM(O545:P545)</f>
        <v>3644.08</v>
      </c>
    </row>
    <row r="546" spans="1:17" ht="28.8" customHeight="1">
      <c r="A546" s="32" t="s">
        <v>953</v>
      </c>
      <c r="B546" s="32">
        <v>96544</v>
      </c>
      <c r="C546" s="32" t="s">
        <v>42</v>
      </c>
      <c r="D546" s="25"/>
      <c r="E546" s="134" t="s">
        <v>1331</v>
      </c>
      <c r="F546" s="135"/>
      <c r="G546" s="135"/>
      <c r="H546" s="135"/>
      <c r="I546" s="135"/>
      <c r="J546" s="135"/>
      <c r="K546" s="13">
        <v>3.2</v>
      </c>
      <c r="L546" s="20" t="s">
        <v>10</v>
      </c>
      <c r="M546" s="15">
        <v>15.61</v>
      </c>
      <c r="N546" s="13">
        <v>5.58</v>
      </c>
      <c r="O546" s="28">
        <f>SUM(K546*M546)</f>
        <v>49.952</v>
      </c>
      <c r="P546" s="29">
        <f>SUM(K546*N546)</f>
        <v>17.856</v>
      </c>
      <c r="Q546" s="29">
        <f>SUM(O546:P546)</f>
        <v>67.80799999999999</v>
      </c>
    </row>
    <row r="547" spans="1:17" ht="27.6" customHeight="1">
      <c r="A547" s="32" t="s">
        <v>954</v>
      </c>
      <c r="B547" s="32">
        <v>96546</v>
      </c>
      <c r="C547" s="32" t="s">
        <v>42</v>
      </c>
      <c r="D547" s="25"/>
      <c r="E547" s="134" t="s">
        <v>1332</v>
      </c>
      <c r="F547" s="135"/>
      <c r="G547" s="135"/>
      <c r="H547" s="135"/>
      <c r="I547" s="135"/>
      <c r="J547" s="135"/>
      <c r="K547" s="15">
        <v>180.4</v>
      </c>
      <c r="L547" s="20" t="s">
        <v>10</v>
      </c>
      <c r="M547" s="15">
        <v>14.99</v>
      </c>
      <c r="N547" s="13">
        <v>3.03</v>
      </c>
      <c r="O547" s="28">
        <f t="shared" si="57"/>
        <v>2704.196</v>
      </c>
      <c r="P547" s="29">
        <f t="shared" si="58"/>
        <v>546.612</v>
      </c>
      <c r="Q547" s="29">
        <f t="shared" si="59"/>
        <v>3250.808</v>
      </c>
    </row>
    <row r="548" spans="1:17" ht="31.2" customHeight="1">
      <c r="A548" s="32" t="s">
        <v>955</v>
      </c>
      <c r="B548" s="32">
        <v>96547</v>
      </c>
      <c r="C548" s="32" t="s">
        <v>42</v>
      </c>
      <c r="D548" s="25"/>
      <c r="E548" s="134" t="s">
        <v>1282</v>
      </c>
      <c r="F548" s="135"/>
      <c r="G548" s="135"/>
      <c r="H548" s="135"/>
      <c r="I548" s="135"/>
      <c r="J548" s="135"/>
      <c r="K548" s="14">
        <v>271.3</v>
      </c>
      <c r="L548" s="20" t="s">
        <v>10</v>
      </c>
      <c r="M548" s="15">
        <v>13.05</v>
      </c>
      <c r="N548" s="13">
        <v>2.26</v>
      </c>
      <c r="O548" s="28">
        <f t="shared" si="57"/>
        <v>3540.465</v>
      </c>
      <c r="P548" s="29">
        <f t="shared" si="58"/>
        <v>613.1379999999999</v>
      </c>
      <c r="Q548" s="29">
        <f>SUM(O548:P548)+0.01</f>
        <v>4153.613</v>
      </c>
    </row>
    <row r="549" spans="1:17" ht="30" customHeight="1">
      <c r="A549" s="32" t="s">
        <v>956</v>
      </c>
      <c r="B549" s="32">
        <v>96548</v>
      </c>
      <c r="C549" s="32" t="s">
        <v>42</v>
      </c>
      <c r="D549" s="25"/>
      <c r="E549" s="134" t="s">
        <v>1333</v>
      </c>
      <c r="F549" s="135"/>
      <c r="G549" s="135"/>
      <c r="H549" s="135"/>
      <c r="I549" s="135"/>
      <c r="J549" s="135"/>
      <c r="K549" s="15">
        <v>244.2</v>
      </c>
      <c r="L549" s="20" t="s">
        <v>10</v>
      </c>
      <c r="M549" s="15">
        <v>12.96</v>
      </c>
      <c r="N549" s="13">
        <v>1.61</v>
      </c>
      <c r="O549" s="28">
        <f t="shared" si="57"/>
        <v>3164.832</v>
      </c>
      <c r="P549" s="29">
        <f t="shared" si="58"/>
        <v>393.162</v>
      </c>
      <c r="Q549" s="29">
        <f>SUM(O549:P549)</f>
        <v>3557.9939999999997</v>
      </c>
    </row>
    <row r="550" spans="1:17" ht="41.4" customHeight="1">
      <c r="A550" s="83" t="s">
        <v>1329</v>
      </c>
      <c r="B550" s="32">
        <v>96557</v>
      </c>
      <c r="C550" s="32" t="s">
        <v>42</v>
      </c>
      <c r="D550" s="25"/>
      <c r="E550" s="134" t="s">
        <v>514</v>
      </c>
      <c r="F550" s="135"/>
      <c r="G550" s="135"/>
      <c r="H550" s="135"/>
      <c r="I550" s="135"/>
      <c r="J550" s="135"/>
      <c r="K550" s="13">
        <v>10.33</v>
      </c>
      <c r="L550" s="20" t="s">
        <v>4</v>
      </c>
      <c r="M550" s="14">
        <v>711.85</v>
      </c>
      <c r="N550" s="15">
        <v>20.04</v>
      </c>
      <c r="O550" s="28">
        <f t="shared" si="57"/>
        <v>7353.4105</v>
      </c>
      <c r="P550" s="29">
        <f t="shared" si="58"/>
        <v>207.01319999999998</v>
      </c>
      <c r="Q550" s="29">
        <f t="shared" si="59"/>
        <v>7560.4237</v>
      </c>
    </row>
    <row r="551" spans="1:17" ht="12.75">
      <c r="A551" s="25"/>
      <c r="B551" s="25"/>
      <c r="C551" s="25"/>
      <c r="D551" s="25"/>
      <c r="E551" s="140" t="s">
        <v>176</v>
      </c>
      <c r="F551" s="140"/>
      <c r="G551" s="140"/>
      <c r="H551" s="140"/>
      <c r="I551" s="140"/>
      <c r="J551" s="140"/>
      <c r="K551" s="11"/>
      <c r="L551" s="20" t="s">
        <v>0</v>
      </c>
      <c r="O551" s="24">
        <f>SUM(O544:O550)</f>
        <v>29122.7961</v>
      </c>
      <c r="P551" s="24">
        <f>SUM(P544:P550)</f>
        <v>10219.338199999997</v>
      </c>
      <c r="Q551" s="24">
        <f>SUM(Q544:Q550)</f>
        <v>39342.14430000001</v>
      </c>
    </row>
    <row r="552" spans="1:17" ht="12.75">
      <c r="A552" s="25"/>
      <c r="B552" s="25"/>
      <c r="C552" s="25"/>
      <c r="D552" s="25"/>
      <c r="E552" s="11"/>
      <c r="F552" s="11"/>
      <c r="G552" s="11"/>
      <c r="H552" s="11"/>
      <c r="I552" s="11"/>
      <c r="J552" s="11"/>
      <c r="K552" s="11"/>
      <c r="L552" s="20"/>
      <c r="M552" s="18"/>
      <c r="N552" s="35"/>
      <c r="O552" s="18"/>
      <c r="P552" s="35"/>
      <c r="Q552" s="18"/>
    </row>
    <row r="553" spans="1:17" ht="12.75">
      <c r="A553" s="57" t="s">
        <v>897</v>
      </c>
      <c r="B553" s="25"/>
      <c r="C553" s="25"/>
      <c r="D553" s="25"/>
      <c r="E553" s="140" t="s">
        <v>173</v>
      </c>
      <c r="F553" s="140"/>
      <c r="G553" s="140"/>
      <c r="H553" s="140"/>
      <c r="I553" s="140"/>
      <c r="J553" s="140"/>
      <c r="K553" s="11"/>
      <c r="L553" s="31"/>
      <c r="M553" s="11"/>
      <c r="N553" s="11"/>
      <c r="O553" s="11"/>
      <c r="P553" s="11"/>
      <c r="Q553" s="11"/>
    </row>
    <row r="554" spans="1:17" ht="29.4" customHeight="1">
      <c r="A554" s="32" t="s">
        <v>898</v>
      </c>
      <c r="B554" s="32">
        <v>92265</v>
      </c>
      <c r="C554" s="32" t="s">
        <v>42</v>
      </c>
      <c r="D554" s="25"/>
      <c r="E554" s="134" t="s">
        <v>1334</v>
      </c>
      <c r="F554" s="135"/>
      <c r="G554" s="135"/>
      <c r="H554" s="135"/>
      <c r="I554" s="135"/>
      <c r="J554" s="135"/>
      <c r="K554" s="15">
        <v>99.59</v>
      </c>
      <c r="L554" s="20" t="s">
        <v>1</v>
      </c>
      <c r="M554" s="15">
        <v>148.7</v>
      </c>
      <c r="N554" s="15">
        <v>34.58</v>
      </c>
      <c r="O554" s="28">
        <f aca="true" t="shared" si="60" ref="O554:O559">SUM(K554*M554)</f>
        <v>14809.033</v>
      </c>
      <c r="P554" s="29">
        <f aca="true" t="shared" si="61" ref="P554:P559">SUM(K554*N554)</f>
        <v>3443.8222</v>
      </c>
      <c r="Q554" s="29">
        <f>SUM(O554:P554)-0.01</f>
        <v>18252.8452</v>
      </c>
    </row>
    <row r="555" spans="1:17" ht="30" customHeight="1">
      <c r="A555" s="32" t="s">
        <v>957</v>
      </c>
      <c r="B555" s="32">
        <v>92759</v>
      </c>
      <c r="C555" s="32" t="s">
        <v>42</v>
      </c>
      <c r="D555" s="25"/>
      <c r="E555" s="134" t="s">
        <v>1294</v>
      </c>
      <c r="F555" s="135"/>
      <c r="G555" s="135"/>
      <c r="H555" s="135"/>
      <c r="I555" s="135"/>
      <c r="J555" s="135"/>
      <c r="K555" s="14">
        <v>107.6</v>
      </c>
      <c r="L555" s="20" t="s">
        <v>10</v>
      </c>
      <c r="M555" s="15">
        <v>14.08</v>
      </c>
      <c r="N555" s="13">
        <v>4.61</v>
      </c>
      <c r="O555" s="28">
        <f t="shared" si="60"/>
        <v>1515.008</v>
      </c>
      <c r="P555" s="29">
        <f t="shared" si="61"/>
        <v>496.036</v>
      </c>
      <c r="Q555" s="29">
        <f>SUM(O555:P555)+0.01</f>
        <v>2011.054</v>
      </c>
    </row>
    <row r="556" spans="1:17" ht="30" customHeight="1">
      <c r="A556" s="32" t="s">
        <v>958</v>
      </c>
      <c r="B556" s="32">
        <v>92760</v>
      </c>
      <c r="C556" s="32" t="s">
        <v>42</v>
      </c>
      <c r="D556" s="25"/>
      <c r="E556" s="134" t="s">
        <v>1376</v>
      </c>
      <c r="F556" s="135"/>
      <c r="G556" s="135"/>
      <c r="H556" s="135"/>
      <c r="I556" s="135"/>
      <c r="J556" s="135"/>
      <c r="K556" s="13">
        <v>3.3</v>
      </c>
      <c r="L556" s="20" t="s">
        <v>10</v>
      </c>
      <c r="M556" s="15">
        <v>15.33</v>
      </c>
      <c r="N556" s="13">
        <v>3.08</v>
      </c>
      <c r="O556" s="28">
        <f>SUM(K556*M556)</f>
        <v>50.589</v>
      </c>
      <c r="P556" s="29">
        <f>SUM(K556*N556)</f>
        <v>10.164</v>
      </c>
      <c r="Q556" s="29">
        <f>SUM(O556:P556)</f>
        <v>60.753</v>
      </c>
    </row>
    <row r="557" spans="1:17" ht="30.6" customHeight="1">
      <c r="A557" s="32" t="s">
        <v>959</v>
      </c>
      <c r="B557" s="32">
        <v>92762</v>
      </c>
      <c r="C557" s="32" t="s">
        <v>42</v>
      </c>
      <c r="D557" s="25"/>
      <c r="E557" s="134" t="s">
        <v>1295</v>
      </c>
      <c r="F557" s="135"/>
      <c r="G557" s="135"/>
      <c r="H557" s="135"/>
      <c r="I557" s="135"/>
      <c r="J557" s="135"/>
      <c r="K557" s="15">
        <v>302.9</v>
      </c>
      <c r="L557" s="20" t="s">
        <v>10</v>
      </c>
      <c r="M557" s="15">
        <v>14.85</v>
      </c>
      <c r="N557" s="13">
        <v>1.34</v>
      </c>
      <c r="O557" s="28">
        <f t="shared" si="60"/>
        <v>4498.065</v>
      </c>
      <c r="P557" s="29">
        <f t="shared" si="61"/>
        <v>405.88599999999997</v>
      </c>
      <c r="Q557" s="29">
        <f>SUM(O557:P557)+0.01</f>
        <v>4903.960999999999</v>
      </c>
    </row>
    <row r="558" spans="1:17" ht="28.8" customHeight="1">
      <c r="A558" s="83" t="s">
        <v>960</v>
      </c>
      <c r="B558" s="32">
        <v>92763</v>
      </c>
      <c r="C558" s="32" t="s">
        <v>42</v>
      </c>
      <c r="D558" s="25"/>
      <c r="E558" s="134" t="s">
        <v>1285</v>
      </c>
      <c r="F558" s="135"/>
      <c r="G558" s="135"/>
      <c r="H558" s="135"/>
      <c r="I558" s="135"/>
      <c r="J558" s="135"/>
      <c r="K558" s="13">
        <v>27.1</v>
      </c>
      <c r="L558" s="20" t="s">
        <v>10</v>
      </c>
      <c r="M558" s="15">
        <v>12.94</v>
      </c>
      <c r="N558" s="13">
        <v>0.86</v>
      </c>
      <c r="O558" s="28">
        <f t="shared" si="60"/>
        <v>350.674</v>
      </c>
      <c r="P558" s="29">
        <f t="shared" si="61"/>
        <v>23.306</v>
      </c>
      <c r="Q558" s="29">
        <f>SUM(O558:P558)</f>
        <v>373.97999999999996</v>
      </c>
    </row>
    <row r="559" spans="1:17" ht="27" customHeight="1">
      <c r="A559" s="83" t="s">
        <v>1460</v>
      </c>
      <c r="B559" s="83" t="s">
        <v>1081</v>
      </c>
      <c r="C559" s="32" t="s">
        <v>42</v>
      </c>
      <c r="D559" s="25"/>
      <c r="E559" s="134" t="s">
        <v>1283</v>
      </c>
      <c r="F559" s="135"/>
      <c r="G559" s="135"/>
      <c r="H559" s="135"/>
      <c r="I559" s="135"/>
      <c r="J559" s="135"/>
      <c r="K559" s="13">
        <v>7.97</v>
      </c>
      <c r="L559" s="20" t="s">
        <v>4</v>
      </c>
      <c r="M559" s="14">
        <v>655.83</v>
      </c>
      <c r="N559" s="15">
        <v>76.93</v>
      </c>
      <c r="O559" s="28">
        <f t="shared" si="60"/>
        <v>5226.9651</v>
      </c>
      <c r="P559" s="29">
        <f t="shared" si="61"/>
        <v>613.1321</v>
      </c>
      <c r="Q559" s="29">
        <f>SUM(O559:P559)</f>
        <v>5840.0972</v>
      </c>
    </row>
    <row r="560" spans="1:17" ht="12.75">
      <c r="A560" s="25"/>
      <c r="B560" s="25"/>
      <c r="C560" s="25"/>
      <c r="D560" s="25"/>
      <c r="E560" s="140" t="s">
        <v>179</v>
      </c>
      <c r="F560" s="140"/>
      <c r="G560" s="140"/>
      <c r="H560" s="140"/>
      <c r="I560" s="140"/>
      <c r="J560" s="140"/>
      <c r="K560" s="11"/>
      <c r="L560" s="20" t="s">
        <v>0</v>
      </c>
      <c r="O560" s="24">
        <f>SUM(O554:O559)+0.01</f>
        <v>26450.3441</v>
      </c>
      <c r="P560" s="24">
        <f>SUM(P554:P559)+0.01-0.01</f>
        <v>4992.346299999999</v>
      </c>
      <c r="Q560" s="24">
        <f>SUM(Q554:Q559)</f>
        <v>31442.6904</v>
      </c>
    </row>
    <row r="561" spans="1:17" ht="12.75">
      <c r="A561" s="25"/>
      <c r="B561" s="25"/>
      <c r="C561" s="25"/>
      <c r="D561" s="25"/>
      <c r="E561" s="99"/>
      <c r="F561" s="99"/>
      <c r="G561" s="99"/>
      <c r="H561" s="99"/>
      <c r="I561" s="99"/>
      <c r="J561" s="99"/>
      <c r="K561" s="11"/>
      <c r="L561" s="20"/>
      <c r="O561" s="24"/>
      <c r="P561" s="24"/>
      <c r="Q561" s="24"/>
    </row>
    <row r="562" spans="1:17" ht="15" customHeight="1">
      <c r="A562" s="57" t="s">
        <v>897</v>
      </c>
      <c r="B562" s="25"/>
      <c r="C562" s="25"/>
      <c r="D562" s="25"/>
      <c r="E562" s="140" t="s">
        <v>1373</v>
      </c>
      <c r="F562" s="140"/>
      <c r="G562" s="140"/>
      <c r="H562" s="140"/>
      <c r="I562" s="140"/>
      <c r="J562" s="140"/>
      <c r="K562" s="11"/>
      <c r="L562" s="31"/>
      <c r="M562" s="11"/>
      <c r="N562" s="11"/>
      <c r="O562" s="11"/>
      <c r="P562" s="11"/>
      <c r="Q562" s="11"/>
    </row>
    <row r="563" spans="1:17" ht="28.8" customHeight="1">
      <c r="A563" s="32" t="s">
        <v>898</v>
      </c>
      <c r="B563" s="32">
        <v>92265</v>
      </c>
      <c r="C563" s="32" t="s">
        <v>42</v>
      </c>
      <c r="D563" s="25"/>
      <c r="E563" s="134" t="s">
        <v>1334</v>
      </c>
      <c r="F563" s="135"/>
      <c r="G563" s="135"/>
      <c r="H563" s="135"/>
      <c r="I563" s="135"/>
      <c r="J563" s="135"/>
      <c r="K563" s="13">
        <v>8.1</v>
      </c>
      <c r="L563" s="20" t="s">
        <v>1</v>
      </c>
      <c r="M563" s="15">
        <v>148.7</v>
      </c>
      <c r="N563" s="15">
        <v>34.58</v>
      </c>
      <c r="O563" s="28">
        <f>SUM(K563*M563)</f>
        <v>1204.4699999999998</v>
      </c>
      <c r="P563" s="29">
        <f>SUM(K563*N563)</f>
        <v>280.09799999999996</v>
      </c>
      <c r="Q563" s="29">
        <f>SUM(O563:P563)</f>
        <v>1484.5679999999998</v>
      </c>
    </row>
    <row r="564" spans="1:17" ht="27" customHeight="1">
      <c r="A564" s="32" t="s">
        <v>957</v>
      </c>
      <c r="B564" s="32">
        <v>92759</v>
      </c>
      <c r="C564" s="32" t="s">
        <v>42</v>
      </c>
      <c r="D564" s="25"/>
      <c r="E564" s="134" t="s">
        <v>1294</v>
      </c>
      <c r="F564" s="135"/>
      <c r="G564" s="135"/>
      <c r="H564" s="135"/>
      <c r="I564" s="135"/>
      <c r="J564" s="135"/>
      <c r="K564" s="13">
        <v>7.6</v>
      </c>
      <c r="L564" s="20" t="s">
        <v>10</v>
      </c>
      <c r="M564" s="15">
        <v>14.53</v>
      </c>
      <c r="N564" s="13">
        <v>7.69</v>
      </c>
      <c r="O564" s="28">
        <f>SUM(K564*M564)</f>
        <v>110.42799999999998</v>
      </c>
      <c r="P564" s="29">
        <f>SUM(K564*N564)</f>
        <v>58.444</v>
      </c>
      <c r="Q564" s="29">
        <f>SUM(O564:P564)</f>
        <v>168.87199999999999</v>
      </c>
    </row>
    <row r="565" spans="1:17" ht="25.8" customHeight="1">
      <c r="A565" s="83" t="s">
        <v>958</v>
      </c>
      <c r="B565" s="32">
        <v>92762</v>
      </c>
      <c r="C565" s="32" t="s">
        <v>42</v>
      </c>
      <c r="D565" s="25"/>
      <c r="E565" s="134" t="s">
        <v>1295</v>
      </c>
      <c r="F565" s="135"/>
      <c r="G565" s="135"/>
      <c r="H565" s="135"/>
      <c r="I565" s="135"/>
      <c r="J565" s="135"/>
      <c r="K565" s="15">
        <v>24.1</v>
      </c>
      <c r="L565" s="20" t="s">
        <v>10</v>
      </c>
      <c r="M565" s="15">
        <v>14.99</v>
      </c>
      <c r="N565" s="13">
        <v>3.03</v>
      </c>
      <c r="O565" s="28">
        <f>SUM(K565*M565)</f>
        <v>361.259</v>
      </c>
      <c r="P565" s="29">
        <f>SUM(K565*N565)</f>
        <v>73.023</v>
      </c>
      <c r="Q565" s="29">
        <f>SUM(O565:P565)</f>
        <v>434.28200000000004</v>
      </c>
    </row>
    <row r="566" spans="1:17" ht="28.2" customHeight="1">
      <c r="A566" s="83" t="s">
        <v>959</v>
      </c>
      <c r="B566" s="83" t="s">
        <v>1081</v>
      </c>
      <c r="C566" s="32" t="s">
        <v>42</v>
      </c>
      <c r="D566" s="25"/>
      <c r="E566" s="134" t="s">
        <v>1283</v>
      </c>
      <c r="F566" s="135"/>
      <c r="G566" s="135"/>
      <c r="H566" s="135"/>
      <c r="I566" s="135"/>
      <c r="J566" s="135"/>
      <c r="K566" s="13">
        <v>0.65</v>
      </c>
      <c r="L566" s="20" t="s">
        <v>4</v>
      </c>
      <c r="M566" s="14">
        <v>655.83</v>
      </c>
      <c r="N566" s="15">
        <v>76.93</v>
      </c>
      <c r="O566" s="28">
        <f>SUM(K566*M566)</f>
        <v>426.28950000000003</v>
      </c>
      <c r="P566" s="29">
        <f>SUM(K566*N566)</f>
        <v>50.00450000000001</v>
      </c>
      <c r="Q566" s="29">
        <f>SUM(O566:P566)</f>
        <v>476.29400000000004</v>
      </c>
    </row>
    <row r="567" spans="1:17" ht="12.75">
      <c r="A567" s="25"/>
      <c r="B567" s="25"/>
      <c r="C567" s="25"/>
      <c r="D567" s="25"/>
      <c r="E567" s="140" t="s">
        <v>1374</v>
      </c>
      <c r="F567" s="140"/>
      <c r="G567" s="140"/>
      <c r="H567" s="140"/>
      <c r="I567" s="140"/>
      <c r="J567" s="140"/>
      <c r="K567" s="11"/>
      <c r="L567" s="20" t="s">
        <v>0</v>
      </c>
      <c r="O567" s="24">
        <f>SUM(O563:O566)</f>
        <v>2102.4464999999996</v>
      </c>
      <c r="P567" s="24">
        <f>SUM(P563:P566)-0.01</f>
        <v>461.55949999999996</v>
      </c>
      <c r="Q567" s="24">
        <f>SUM(Q563:Q566)-0.01</f>
        <v>2564.0059999999994</v>
      </c>
    </row>
    <row r="568" spans="1:17" ht="12.75">
      <c r="A568" s="25"/>
      <c r="B568" s="25"/>
      <c r="C568" s="25"/>
      <c r="D568" s="25"/>
      <c r="E568" s="99"/>
      <c r="F568" s="99"/>
      <c r="G568" s="99"/>
      <c r="H568" s="99"/>
      <c r="I568" s="99"/>
      <c r="J568" s="99"/>
      <c r="K568" s="11"/>
      <c r="L568" s="20"/>
      <c r="O568" s="24"/>
      <c r="P568" s="24"/>
      <c r="Q568" s="24"/>
    </row>
    <row r="569" spans="1:17" ht="12.75">
      <c r="A569" s="25"/>
      <c r="B569" s="25"/>
      <c r="C569" s="25"/>
      <c r="D569" s="25"/>
      <c r="E569" s="140" t="s">
        <v>213</v>
      </c>
      <c r="F569" s="140"/>
      <c r="G569" s="140"/>
      <c r="H569" s="140"/>
      <c r="I569" s="140"/>
      <c r="J569" s="140"/>
      <c r="K569" s="11"/>
      <c r="L569" s="20"/>
      <c r="M569" s="18"/>
      <c r="N569" s="35"/>
      <c r="O569" s="18">
        <f>SUM(O551+O560+O567)</f>
        <v>57675.58669999999</v>
      </c>
      <c r="P569" s="18">
        <f>SUM(P551+P560+P567)+0.01</f>
        <v>15673.253999999995</v>
      </c>
      <c r="Q569" s="18">
        <f>SUM(Q551+Q560+Q567)</f>
        <v>73348.8407</v>
      </c>
    </row>
    <row r="570" spans="1:17" ht="12.75">
      <c r="A570" s="25"/>
      <c r="B570" s="25"/>
      <c r="C570" s="25"/>
      <c r="D570" s="25"/>
      <c r="E570" s="11"/>
      <c r="F570" s="11"/>
      <c r="G570" s="11"/>
      <c r="H570" s="11"/>
      <c r="I570" s="11"/>
      <c r="J570" s="11"/>
      <c r="K570" s="11"/>
      <c r="L570" s="20"/>
      <c r="M570" s="18"/>
      <c r="N570" s="35"/>
      <c r="O570" s="18"/>
      <c r="P570" s="11"/>
      <c r="Q570" s="11"/>
    </row>
    <row r="571" spans="1:17" ht="12.75">
      <c r="A571" s="57" t="s">
        <v>899</v>
      </c>
      <c r="B571" s="25"/>
      <c r="C571" s="25"/>
      <c r="D571" s="25"/>
      <c r="E571" s="140" t="s">
        <v>178</v>
      </c>
      <c r="F571" s="140"/>
      <c r="G571" s="140"/>
      <c r="H571" s="140"/>
      <c r="I571" s="140"/>
      <c r="J571" s="140"/>
      <c r="K571" s="11"/>
      <c r="L571" s="31"/>
      <c r="M571" s="11"/>
      <c r="N571" s="11"/>
      <c r="O571" s="11"/>
      <c r="P571" s="11"/>
      <c r="Q571" s="11"/>
    </row>
    <row r="572" spans="1:17" ht="25.8" customHeight="1">
      <c r="A572" s="32" t="s">
        <v>900</v>
      </c>
      <c r="B572" s="32">
        <v>92263</v>
      </c>
      <c r="C572" s="32" t="s">
        <v>42</v>
      </c>
      <c r="D572" s="25"/>
      <c r="E572" s="135" t="s">
        <v>529</v>
      </c>
      <c r="F572" s="135"/>
      <c r="G572" s="135"/>
      <c r="H572" s="135"/>
      <c r="I572" s="135"/>
      <c r="J572" s="135"/>
      <c r="K572" s="15">
        <v>85.5</v>
      </c>
      <c r="L572" s="20" t="s">
        <v>1</v>
      </c>
      <c r="M572" s="14">
        <v>193.38</v>
      </c>
      <c r="N572" s="15">
        <v>43.1</v>
      </c>
      <c r="O572" s="28">
        <f>SUM(K572*M572)</f>
        <v>16533.989999999998</v>
      </c>
      <c r="P572" s="29">
        <f>SUM(K572*N572)</f>
        <v>3685.05</v>
      </c>
      <c r="Q572" s="29">
        <f>SUM(O572:P572)</f>
        <v>20219.039999999997</v>
      </c>
    </row>
    <row r="573" spans="1:17" ht="29.4" customHeight="1">
      <c r="A573" s="32" t="s">
        <v>961</v>
      </c>
      <c r="B573" s="27">
        <v>92759</v>
      </c>
      <c r="C573" s="32" t="s">
        <v>42</v>
      </c>
      <c r="D573" s="27"/>
      <c r="E573" s="134" t="s">
        <v>1294</v>
      </c>
      <c r="F573" s="135"/>
      <c r="G573" s="135"/>
      <c r="H573" s="135"/>
      <c r="I573" s="135"/>
      <c r="J573" s="135"/>
      <c r="K573" s="15">
        <v>115.5</v>
      </c>
      <c r="L573" s="20" t="s">
        <v>10</v>
      </c>
      <c r="M573" s="15">
        <v>14.08</v>
      </c>
      <c r="N573" s="13">
        <v>4.61</v>
      </c>
      <c r="O573" s="28">
        <f>SUM(K573*M573)</f>
        <v>1626.24</v>
      </c>
      <c r="P573" s="29">
        <f>SUM(K573*N573)</f>
        <v>532.455</v>
      </c>
      <c r="Q573" s="29">
        <f>SUM(O573:P573)</f>
        <v>2158.695</v>
      </c>
    </row>
    <row r="574" spans="1:17" ht="29.4" customHeight="1">
      <c r="A574" s="32" t="s">
        <v>962</v>
      </c>
      <c r="B574" s="27">
        <v>92762</v>
      </c>
      <c r="C574" s="32" t="s">
        <v>42</v>
      </c>
      <c r="D574" s="27"/>
      <c r="E574" s="134" t="s">
        <v>1295</v>
      </c>
      <c r="F574" s="135"/>
      <c r="G574" s="135"/>
      <c r="H574" s="135"/>
      <c r="I574" s="135"/>
      <c r="J574" s="135"/>
      <c r="K574" s="13">
        <v>11.3</v>
      </c>
      <c r="L574" s="20" t="s">
        <v>10</v>
      </c>
      <c r="M574" s="15">
        <v>14.85</v>
      </c>
      <c r="N574" s="13">
        <v>1.34</v>
      </c>
      <c r="O574" s="28">
        <f>SUM(K574*M574)</f>
        <v>167.805</v>
      </c>
      <c r="P574" s="29">
        <f>SUM(K574*N574)</f>
        <v>15.142000000000001</v>
      </c>
      <c r="Q574" s="29">
        <f>SUM(O574:P574)</f>
        <v>182.947</v>
      </c>
    </row>
    <row r="575" spans="1:17" ht="30" customHeight="1">
      <c r="A575" s="83" t="s">
        <v>963</v>
      </c>
      <c r="B575" s="27">
        <v>92763</v>
      </c>
      <c r="C575" s="32" t="s">
        <v>42</v>
      </c>
      <c r="D575" s="27"/>
      <c r="E575" s="134" t="s">
        <v>1285</v>
      </c>
      <c r="F575" s="135"/>
      <c r="G575" s="135"/>
      <c r="H575" s="135"/>
      <c r="I575" s="135"/>
      <c r="J575" s="135"/>
      <c r="K575" s="13">
        <v>571.2</v>
      </c>
      <c r="L575" s="20" t="s">
        <v>10</v>
      </c>
      <c r="M575" s="15">
        <v>12.94</v>
      </c>
      <c r="N575" s="13">
        <v>0.86</v>
      </c>
      <c r="O575" s="28">
        <f>SUM(K575*M575)</f>
        <v>7391.328</v>
      </c>
      <c r="P575" s="29">
        <f>SUM(K575*N575)</f>
        <v>491.232</v>
      </c>
      <c r="Q575" s="29">
        <f>SUM(O575:P575)</f>
        <v>7882.56</v>
      </c>
    </row>
    <row r="576" spans="1:17" ht="26.4" customHeight="1">
      <c r="A576" s="83" t="s">
        <v>1326</v>
      </c>
      <c r="B576" s="32" t="s">
        <v>182</v>
      </c>
      <c r="C576" s="32" t="s">
        <v>42</v>
      </c>
      <c r="D576" s="25"/>
      <c r="E576" s="135" t="s">
        <v>181</v>
      </c>
      <c r="F576" s="135"/>
      <c r="G576" s="135"/>
      <c r="H576" s="135"/>
      <c r="I576" s="135"/>
      <c r="J576" s="135"/>
      <c r="K576" s="13">
        <v>5.74</v>
      </c>
      <c r="L576" s="20" t="s">
        <v>4</v>
      </c>
      <c r="M576" s="14">
        <v>655.83</v>
      </c>
      <c r="N576" s="15">
        <v>76.93</v>
      </c>
      <c r="O576" s="28">
        <f>SUM(K576*M576)</f>
        <v>3764.4642000000003</v>
      </c>
      <c r="P576" s="29">
        <f>SUM(K576*N576)</f>
        <v>441.57820000000004</v>
      </c>
      <c r="Q576" s="29">
        <f>SUM(O576:P576)</f>
        <v>4206.0424</v>
      </c>
    </row>
    <row r="577" spans="1:17" ht="12.75">
      <c r="A577" s="32"/>
      <c r="B577" s="32"/>
      <c r="C577" s="32"/>
      <c r="D577" s="25"/>
      <c r="E577" s="140" t="s">
        <v>183</v>
      </c>
      <c r="F577" s="140"/>
      <c r="G577" s="140"/>
      <c r="H577" s="140"/>
      <c r="I577" s="140"/>
      <c r="J577" s="140"/>
      <c r="K577" s="11"/>
      <c r="L577" s="20" t="s">
        <v>0</v>
      </c>
      <c r="O577" s="24">
        <f>SUM(O572:O576)</f>
        <v>29483.8272</v>
      </c>
      <c r="P577" s="24">
        <f>SUM(P572:P576)</f>
        <v>5165.4572</v>
      </c>
      <c r="Q577" s="24">
        <f>SUM(Q572:Q576)+0.01</f>
        <v>34649.2944</v>
      </c>
    </row>
    <row r="578" spans="1:17" ht="12.75">
      <c r="A578" s="32"/>
      <c r="B578" s="32"/>
      <c r="C578" s="32"/>
      <c r="D578" s="25"/>
      <c r="E578" s="11"/>
      <c r="F578" s="11"/>
      <c r="G578" s="11"/>
      <c r="H578" s="11"/>
      <c r="I578" s="11"/>
      <c r="J578" s="11"/>
      <c r="K578" s="11"/>
      <c r="L578" s="20"/>
      <c r="M578" s="18"/>
      <c r="N578" s="35"/>
      <c r="O578" s="18"/>
      <c r="P578" s="35"/>
      <c r="Q578" s="18"/>
    </row>
    <row r="579" spans="1:17" ht="12.75">
      <c r="A579" s="57" t="s">
        <v>901</v>
      </c>
      <c r="B579" s="25"/>
      <c r="C579" s="25"/>
      <c r="D579" s="25"/>
      <c r="E579" s="140" t="s">
        <v>193</v>
      </c>
      <c r="F579" s="140"/>
      <c r="G579" s="140"/>
      <c r="H579" s="140"/>
      <c r="I579" s="140"/>
      <c r="J579" s="140"/>
      <c r="K579" s="11"/>
      <c r="L579" s="31"/>
      <c r="M579" s="11"/>
      <c r="N579" s="11"/>
      <c r="O579" s="11"/>
      <c r="P579" s="11"/>
      <c r="Q579" s="11"/>
    </row>
    <row r="580" spans="1:17" ht="12.75">
      <c r="A580" s="57" t="s">
        <v>902</v>
      </c>
      <c r="B580" s="25"/>
      <c r="C580" s="25"/>
      <c r="D580" s="25"/>
      <c r="E580" s="140" t="s">
        <v>196</v>
      </c>
      <c r="F580" s="140"/>
      <c r="G580" s="140"/>
      <c r="H580" s="140"/>
      <c r="I580" s="140"/>
      <c r="J580" s="140"/>
      <c r="K580" s="11"/>
      <c r="L580" s="31"/>
      <c r="M580" s="11"/>
      <c r="N580" s="11"/>
      <c r="O580" s="11"/>
      <c r="P580" s="11"/>
      <c r="Q580" s="11"/>
    </row>
    <row r="581" spans="1:17" ht="40.8" customHeight="1">
      <c r="A581" s="32" t="s">
        <v>903</v>
      </c>
      <c r="B581" s="32">
        <v>101956</v>
      </c>
      <c r="C581" s="32" t="s">
        <v>42</v>
      </c>
      <c r="D581" s="25"/>
      <c r="E581" s="134" t="s">
        <v>1341</v>
      </c>
      <c r="F581" s="135"/>
      <c r="G581" s="135"/>
      <c r="H581" s="135"/>
      <c r="I581" s="135"/>
      <c r="J581" s="135"/>
      <c r="K581" s="13">
        <v>109</v>
      </c>
      <c r="L581" s="20" t="s">
        <v>1</v>
      </c>
      <c r="M581" s="15">
        <v>69.6</v>
      </c>
      <c r="N581" s="15">
        <v>16.05</v>
      </c>
      <c r="O581" s="28">
        <f aca="true" t="shared" si="62" ref="O581:O586">SUM(K581*M581)</f>
        <v>7586.4</v>
      </c>
      <c r="P581" s="29">
        <f aca="true" t="shared" si="63" ref="P581:P586">SUM(K581*N581)</f>
        <v>1749.45</v>
      </c>
      <c r="Q581" s="29">
        <f>SUM(O581:P581)</f>
        <v>9335.85</v>
      </c>
    </row>
    <row r="582" spans="1:17" ht="29.4" customHeight="1">
      <c r="A582" s="32" t="s">
        <v>964</v>
      </c>
      <c r="B582" s="32">
        <v>97089</v>
      </c>
      <c r="C582" s="32" t="s">
        <v>42</v>
      </c>
      <c r="D582" s="25"/>
      <c r="E582" s="134" t="s">
        <v>1665</v>
      </c>
      <c r="F582" s="135"/>
      <c r="G582" s="135"/>
      <c r="H582" s="135"/>
      <c r="I582" s="135"/>
      <c r="J582" s="135"/>
      <c r="K582" s="13">
        <v>178</v>
      </c>
      <c r="L582" s="20" t="s">
        <v>10</v>
      </c>
      <c r="M582" s="15">
        <v>24.74</v>
      </c>
      <c r="N582" s="13">
        <v>1.15</v>
      </c>
      <c r="O582" s="28">
        <f t="shared" si="62"/>
        <v>4403.719999999999</v>
      </c>
      <c r="P582" s="29">
        <f t="shared" si="63"/>
        <v>204.7</v>
      </c>
      <c r="Q582" s="29">
        <f>SUM(O582:P582)</f>
        <v>4608.419999999999</v>
      </c>
    </row>
    <row r="583" spans="1:17" ht="28.2" customHeight="1">
      <c r="A583" s="32" t="s">
        <v>965</v>
      </c>
      <c r="B583" s="32" t="s">
        <v>182</v>
      </c>
      <c r="C583" s="32" t="s">
        <v>42</v>
      </c>
      <c r="D583" s="25"/>
      <c r="E583" s="135" t="s">
        <v>181</v>
      </c>
      <c r="F583" s="135"/>
      <c r="G583" s="135"/>
      <c r="H583" s="135"/>
      <c r="I583" s="135"/>
      <c r="J583" s="135"/>
      <c r="K583" s="13">
        <v>4.5</v>
      </c>
      <c r="L583" s="20" t="s">
        <v>4</v>
      </c>
      <c r="M583" s="14">
        <v>655.83</v>
      </c>
      <c r="N583" s="15">
        <v>76.93</v>
      </c>
      <c r="O583" s="28">
        <f t="shared" si="62"/>
        <v>2951.235</v>
      </c>
      <c r="P583" s="29">
        <f t="shared" si="63"/>
        <v>346.18500000000006</v>
      </c>
      <c r="Q583" s="29">
        <f>SUM(O583:P583)+0.01</f>
        <v>3297.4300000000003</v>
      </c>
    </row>
    <row r="584" spans="1:17" ht="28.2" customHeight="1">
      <c r="A584" s="83" t="s">
        <v>1558</v>
      </c>
      <c r="B584" s="32">
        <v>98556</v>
      </c>
      <c r="C584" s="32" t="s">
        <v>42</v>
      </c>
      <c r="D584" s="25"/>
      <c r="E584" s="134" t="s">
        <v>1566</v>
      </c>
      <c r="F584" s="134"/>
      <c r="G584" s="134"/>
      <c r="H584" s="134"/>
      <c r="I584" s="134"/>
      <c r="J584" s="134"/>
      <c r="K584" s="13">
        <v>50</v>
      </c>
      <c r="L584" s="20" t="s">
        <v>1</v>
      </c>
      <c r="M584" s="13">
        <v>32.34</v>
      </c>
      <c r="N584" s="15">
        <v>26.93</v>
      </c>
      <c r="O584" s="28">
        <f t="shared" si="62"/>
        <v>1617.0000000000002</v>
      </c>
      <c r="P584" s="29">
        <f>SUM(K584*N584)</f>
        <v>1346.5</v>
      </c>
      <c r="Q584" s="29">
        <f>SUM(O584:P584)</f>
        <v>2963.5</v>
      </c>
    </row>
    <row r="585" spans="1:17" ht="28.2" customHeight="1">
      <c r="A585" s="83" t="s">
        <v>1559</v>
      </c>
      <c r="B585" s="32">
        <v>98546</v>
      </c>
      <c r="C585" s="32" t="s">
        <v>42</v>
      </c>
      <c r="D585" s="25"/>
      <c r="E585" s="135" t="s">
        <v>1337</v>
      </c>
      <c r="F585" s="135"/>
      <c r="G585" s="135"/>
      <c r="H585" s="135"/>
      <c r="I585" s="135"/>
      <c r="J585" s="135"/>
      <c r="K585" s="13">
        <v>59</v>
      </c>
      <c r="L585" s="20" t="s">
        <v>1</v>
      </c>
      <c r="M585" s="14">
        <v>104.08</v>
      </c>
      <c r="N585" s="15">
        <v>28.99</v>
      </c>
      <c r="O585" s="28">
        <f t="shared" si="62"/>
        <v>6140.72</v>
      </c>
      <c r="P585" s="29">
        <f t="shared" si="63"/>
        <v>1710.4099999999999</v>
      </c>
      <c r="Q585" s="29">
        <f>SUM(O585:P585)</f>
        <v>7851.13</v>
      </c>
    </row>
    <row r="586" spans="1:17" ht="28.2" customHeight="1">
      <c r="A586" s="83" t="s">
        <v>1567</v>
      </c>
      <c r="B586" s="32">
        <v>98565</v>
      </c>
      <c r="C586" s="32" t="s">
        <v>42</v>
      </c>
      <c r="D586" s="25"/>
      <c r="E586" s="134" t="s">
        <v>1286</v>
      </c>
      <c r="F586" s="135"/>
      <c r="G586" s="135"/>
      <c r="H586" s="135"/>
      <c r="I586" s="135"/>
      <c r="J586" s="135"/>
      <c r="K586" s="13">
        <v>59</v>
      </c>
      <c r="L586" s="20" t="s">
        <v>1</v>
      </c>
      <c r="M586" s="13">
        <v>30.4</v>
      </c>
      <c r="N586" s="15">
        <v>27.33</v>
      </c>
      <c r="O586" s="28">
        <f t="shared" si="62"/>
        <v>1793.6</v>
      </c>
      <c r="P586" s="29">
        <f t="shared" si="63"/>
        <v>1612.4699999999998</v>
      </c>
      <c r="Q586" s="29">
        <f>SUM(O586:P586)</f>
        <v>3406.0699999999997</v>
      </c>
    </row>
    <row r="587" spans="1:17" ht="12.75">
      <c r="A587" s="32"/>
      <c r="B587" s="32"/>
      <c r="C587" s="32"/>
      <c r="D587" s="25"/>
      <c r="E587" s="140" t="s">
        <v>200</v>
      </c>
      <c r="F587" s="140"/>
      <c r="G587" s="140"/>
      <c r="H587" s="140"/>
      <c r="I587" s="140"/>
      <c r="J587" s="140"/>
      <c r="K587" s="11"/>
      <c r="L587" s="20" t="s">
        <v>0</v>
      </c>
      <c r="O587" s="24">
        <f>SUM(O581:O586)</f>
        <v>24492.675</v>
      </c>
      <c r="P587" s="24">
        <f>SUM(P581:P586)</f>
        <v>6969.715</v>
      </c>
      <c r="Q587" s="24">
        <f>SUM(Q581:Q586)</f>
        <v>31462.4</v>
      </c>
    </row>
    <row r="588" spans="1:17" ht="12.75">
      <c r="A588" s="32"/>
      <c r="B588" s="32"/>
      <c r="C588" s="32"/>
      <c r="D588" s="25"/>
      <c r="E588" s="84"/>
      <c r="F588" s="84"/>
      <c r="G588" s="84"/>
      <c r="H588" s="84"/>
      <c r="I588" s="84"/>
      <c r="J588" s="84"/>
      <c r="K588" s="11"/>
      <c r="L588" s="20"/>
      <c r="O588" s="24"/>
      <c r="P588" s="24"/>
      <c r="Q588" s="24"/>
    </row>
    <row r="589" spans="1:17" ht="12.75">
      <c r="A589" s="57" t="s">
        <v>1318</v>
      </c>
      <c r="B589" s="25"/>
      <c r="C589" s="25"/>
      <c r="D589" s="25"/>
      <c r="E589" s="140" t="s">
        <v>1316</v>
      </c>
      <c r="F589" s="140"/>
      <c r="G589" s="140"/>
      <c r="H589" s="140"/>
      <c r="I589" s="140"/>
      <c r="J589" s="140"/>
      <c r="K589" s="11"/>
      <c r="L589" s="31"/>
      <c r="M589" s="11"/>
      <c r="N589" s="11"/>
      <c r="O589" s="11"/>
      <c r="P589" s="11"/>
      <c r="Q589" s="24"/>
    </row>
    <row r="590" spans="1:17" ht="28.8" customHeight="1">
      <c r="A590" s="83" t="s">
        <v>1319</v>
      </c>
      <c r="B590" s="32">
        <v>92267</v>
      </c>
      <c r="C590" s="32" t="s">
        <v>42</v>
      </c>
      <c r="D590" s="25"/>
      <c r="E590" s="134" t="s">
        <v>1325</v>
      </c>
      <c r="F590" s="135"/>
      <c r="G590" s="135"/>
      <c r="H590" s="135"/>
      <c r="I590" s="135"/>
      <c r="J590" s="135"/>
      <c r="K590" s="13">
        <v>2.57</v>
      </c>
      <c r="L590" s="20" t="s">
        <v>1</v>
      </c>
      <c r="M590" s="15">
        <v>111.95</v>
      </c>
      <c r="N590" s="13">
        <v>0.96</v>
      </c>
      <c r="O590" s="28">
        <f aca="true" t="shared" si="64" ref="O590:O596">SUM(K590*M590)</f>
        <v>287.7115</v>
      </c>
      <c r="P590" s="29">
        <f aca="true" t="shared" si="65" ref="P590:P596">SUM(K590*N590)</f>
        <v>2.4671999999999996</v>
      </c>
      <c r="Q590" s="29">
        <f>SUM(O590:P590)</f>
        <v>290.1787</v>
      </c>
    </row>
    <row r="591" spans="1:17" ht="30.6" customHeight="1">
      <c r="A591" s="83" t="s">
        <v>1320</v>
      </c>
      <c r="B591" s="32">
        <v>92768</v>
      </c>
      <c r="C591" s="32" t="s">
        <v>42</v>
      </c>
      <c r="D591" s="25"/>
      <c r="E591" s="134" t="s">
        <v>1323</v>
      </c>
      <c r="F591" s="135"/>
      <c r="G591" s="135"/>
      <c r="H591" s="135"/>
      <c r="I591" s="135"/>
      <c r="J591" s="135"/>
      <c r="K591" s="13">
        <v>22.4</v>
      </c>
      <c r="L591" s="20" t="s">
        <v>10</v>
      </c>
      <c r="M591" s="15">
        <v>14.2</v>
      </c>
      <c r="N591" s="13">
        <v>3.96</v>
      </c>
      <c r="O591" s="28">
        <f t="shared" si="64"/>
        <v>318.08</v>
      </c>
      <c r="P591" s="29">
        <f t="shared" si="65"/>
        <v>88.704</v>
      </c>
      <c r="Q591" s="29">
        <f>SUM(O591:P591)</f>
        <v>406.784</v>
      </c>
    </row>
    <row r="592" spans="1:17" ht="30.6" customHeight="1">
      <c r="A592" s="83" t="s">
        <v>1321</v>
      </c>
      <c r="B592" s="32">
        <v>92769</v>
      </c>
      <c r="C592" s="32" t="s">
        <v>42</v>
      </c>
      <c r="D592" s="25"/>
      <c r="E592" s="134" t="s">
        <v>1462</v>
      </c>
      <c r="F592" s="135"/>
      <c r="G592" s="135"/>
      <c r="H592" s="135"/>
      <c r="I592" s="135"/>
      <c r="J592" s="135"/>
      <c r="K592" s="13">
        <v>3.7</v>
      </c>
      <c r="L592" s="20" t="s">
        <v>10</v>
      </c>
      <c r="M592" s="15">
        <v>15.35</v>
      </c>
      <c r="N592" s="13">
        <v>2.54</v>
      </c>
      <c r="O592" s="28">
        <f t="shared" si="64"/>
        <v>56.795</v>
      </c>
      <c r="P592" s="29">
        <f t="shared" si="65"/>
        <v>9.398000000000001</v>
      </c>
      <c r="Q592" s="29">
        <f>SUM(O592:P592)+0.01</f>
        <v>66.203</v>
      </c>
    </row>
    <row r="593" spans="1:17" ht="28.8" customHeight="1">
      <c r="A593" s="83" t="s">
        <v>1322</v>
      </c>
      <c r="B593" s="32">
        <v>92770</v>
      </c>
      <c r="C593" s="32" t="s">
        <v>42</v>
      </c>
      <c r="D593" s="25"/>
      <c r="E593" s="134" t="s">
        <v>1358</v>
      </c>
      <c r="F593" s="135"/>
      <c r="G593" s="135"/>
      <c r="H593" s="135"/>
      <c r="I593" s="135"/>
      <c r="J593" s="135"/>
      <c r="K593" s="13">
        <v>6</v>
      </c>
      <c r="L593" s="20" t="s">
        <v>4</v>
      </c>
      <c r="M593" s="13">
        <v>15.75</v>
      </c>
      <c r="N593" s="13">
        <v>1.56</v>
      </c>
      <c r="O593" s="28">
        <f t="shared" si="64"/>
        <v>94.5</v>
      </c>
      <c r="P593" s="29">
        <f t="shared" si="65"/>
        <v>9.36</v>
      </c>
      <c r="Q593" s="29">
        <f>SUM(O593:P593)</f>
        <v>103.86</v>
      </c>
    </row>
    <row r="594" spans="1:17" ht="30" customHeight="1">
      <c r="A594" s="83" t="s">
        <v>1338</v>
      </c>
      <c r="B594" s="32" t="s">
        <v>182</v>
      </c>
      <c r="C594" s="32" t="s">
        <v>42</v>
      </c>
      <c r="D594" s="25"/>
      <c r="E594" s="135" t="s">
        <v>181</v>
      </c>
      <c r="F594" s="135"/>
      <c r="G594" s="135"/>
      <c r="H594" s="135"/>
      <c r="I594" s="135"/>
      <c r="J594" s="135"/>
      <c r="K594" s="13">
        <v>0.39</v>
      </c>
      <c r="L594" s="20" t="s">
        <v>4</v>
      </c>
      <c r="M594" s="14">
        <v>655.83</v>
      </c>
      <c r="N594" s="15">
        <v>76.93</v>
      </c>
      <c r="O594" s="28">
        <f t="shared" si="64"/>
        <v>255.77370000000002</v>
      </c>
      <c r="P594" s="29">
        <f t="shared" si="65"/>
        <v>30.002700000000004</v>
      </c>
      <c r="Q594" s="29">
        <f>SUM(O594:P594)-0.01</f>
        <v>285.76640000000003</v>
      </c>
    </row>
    <row r="595" spans="1:17" ht="30" customHeight="1">
      <c r="A595" s="83" t="s">
        <v>1339</v>
      </c>
      <c r="B595" s="32">
        <v>98546</v>
      </c>
      <c r="C595" s="32" t="s">
        <v>42</v>
      </c>
      <c r="D595" s="25"/>
      <c r="E595" s="135" t="s">
        <v>1337</v>
      </c>
      <c r="F595" s="135"/>
      <c r="G595" s="135"/>
      <c r="H595" s="135"/>
      <c r="I595" s="135"/>
      <c r="J595" s="135"/>
      <c r="K595" s="13">
        <v>3</v>
      </c>
      <c r="L595" s="20" t="s">
        <v>1</v>
      </c>
      <c r="M595" s="14">
        <v>104.08</v>
      </c>
      <c r="N595" s="15">
        <v>28.99</v>
      </c>
      <c r="O595" s="28">
        <f t="shared" si="64"/>
        <v>312.24</v>
      </c>
      <c r="P595" s="29">
        <f t="shared" si="65"/>
        <v>86.97</v>
      </c>
      <c r="Q595" s="29">
        <f>SUM(O595:P595)</f>
        <v>399.21000000000004</v>
      </c>
    </row>
    <row r="596" spans="1:17" ht="30" customHeight="1">
      <c r="A596" s="83" t="s">
        <v>1461</v>
      </c>
      <c r="B596" s="32">
        <v>98565</v>
      </c>
      <c r="C596" s="32" t="s">
        <v>42</v>
      </c>
      <c r="D596" s="25"/>
      <c r="E596" s="134" t="s">
        <v>1286</v>
      </c>
      <c r="F596" s="135"/>
      <c r="G596" s="135"/>
      <c r="H596" s="135"/>
      <c r="I596" s="135"/>
      <c r="J596" s="135"/>
      <c r="K596" s="13">
        <v>3</v>
      </c>
      <c r="L596" s="20" t="s">
        <v>1</v>
      </c>
      <c r="M596" s="13">
        <v>30.4</v>
      </c>
      <c r="N596" s="15">
        <v>27.33</v>
      </c>
      <c r="O596" s="28">
        <f t="shared" si="64"/>
        <v>91.19999999999999</v>
      </c>
      <c r="P596" s="29">
        <f t="shared" si="65"/>
        <v>81.99</v>
      </c>
      <c r="Q596" s="29">
        <f>SUM(O596:P596)</f>
        <v>173.19</v>
      </c>
    </row>
    <row r="597" spans="1:17" ht="12.75">
      <c r="A597" s="32"/>
      <c r="B597" s="32"/>
      <c r="C597" s="32"/>
      <c r="D597" s="25"/>
      <c r="E597" s="140" t="s">
        <v>1317</v>
      </c>
      <c r="F597" s="140"/>
      <c r="G597" s="140"/>
      <c r="H597" s="140"/>
      <c r="I597" s="140"/>
      <c r="J597" s="140"/>
      <c r="K597" s="11"/>
      <c r="L597" s="20" t="s">
        <v>0</v>
      </c>
      <c r="O597" s="24">
        <f>SUM(O590:O596)</f>
        <v>1416.3002000000001</v>
      </c>
      <c r="P597" s="24">
        <f>SUM(P590:P596)</f>
        <v>308.89189999999996</v>
      </c>
      <c r="Q597" s="24">
        <f>SUM(Q590:Q596)</f>
        <v>1725.1921000000002</v>
      </c>
    </row>
    <row r="598" spans="1:17" ht="12.75">
      <c r="A598" s="32"/>
      <c r="B598" s="32"/>
      <c r="C598" s="32"/>
      <c r="D598" s="25"/>
      <c r="E598" s="84"/>
      <c r="F598" s="84"/>
      <c r="G598" s="84"/>
      <c r="H598" s="84"/>
      <c r="I598" s="84"/>
      <c r="J598" s="84"/>
      <c r="K598" s="11"/>
      <c r="L598" s="20"/>
      <c r="O598" s="24"/>
      <c r="P598" s="24"/>
      <c r="Q598" s="24"/>
    </row>
    <row r="599" spans="1:17" ht="12.75">
      <c r="A599" s="32"/>
      <c r="B599" s="32"/>
      <c r="C599" s="32"/>
      <c r="D599" s="25"/>
      <c r="E599" s="140" t="s">
        <v>206</v>
      </c>
      <c r="F599" s="140"/>
      <c r="G599" s="140"/>
      <c r="H599" s="140"/>
      <c r="I599" s="140"/>
      <c r="J599" s="140"/>
      <c r="K599" s="11"/>
      <c r="L599" s="20"/>
      <c r="M599" s="18"/>
      <c r="N599" s="35"/>
      <c r="O599" s="18">
        <f>SUM(O587+O597)</f>
        <v>25908.9752</v>
      </c>
      <c r="P599" s="23">
        <f>SUM(P587+P597)</f>
        <v>7278.6069</v>
      </c>
      <c r="Q599" s="23">
        <f>SUM(Q587+Q597)</f>
        <v>33187.5921</v>
      </c>
    </row>
    <row r="600" spans="1:17" ht="12.75">
      <c r="A600" s="32"/>
      <c r="B600" s="32"/>
      <c r="C600" s="32"/>
      <c r="D600" s="25"/>
      <c r="E600" s="11"/>
      <c r="F600" s="11"/>
      <c r="G600" s="11"/>
      <c r="H600" s="11"/>
      <c r="I600" s="11"/>
      <c r="J600" s="11"/>
      <c r="K600" s="11"/>
      <c r="L600" s="20"/>
      <c r="M600" s="18"/>
      <c r="N600" s="35"/>
      <c r="O600" s="18"/>
      <c r="P600" s="11"/>
      <c r="Q600" s="11"/>
    </row>
    <row r="601" spans="1:17" ht="12.75">
      <c r="A601" s="25"/>
      <c r="B601" s="25"/>
      <c r="C601" s="25"/>
      <c r="D601" s="25"/>
      <c r="E601" s="140" t="s">
        <v>212</v>
      </c>
      <c r="F601" s="140"/>
      <c r="G601" s="140"/>
      <c r="H601" s="140"/>
      <c r="I601" s="140"/>
      <c r="J601" s="140"/>
      <c r="K601" s="11"/>
      <c r="L601" s="20"/>
      <c r="M601" s="18"/>
      <c r="N601" s="35"/>
      <c r="O601" s="18">
        <f>SUM(O540+O569+O577+O599)+0.01</f>
        <v>137187.79090000002</v>
      </c>
      <c r="P601" s="18">
        <f>SUM(P540+P569+P577+P599)</f>
        <v>34353.059799999995</v>
      </c>
      <c r="Q601" s="18">
        <f>SUM(Q540+Q569+Q577+Q599)-0.01</f>
        <v>171540.8507</v>
      </c>
    </row>
    <row r="602" spans="2:17" ht="12.75">
      <c r="B602" s="25"/>
      <c r="C602" s="25"/>
      <c r="D602" s="25"/>
      <c r="E602" s="11"/>
      <c r="F602" s="11"/>
      <c r="G602" s="11"/>
      <c r="H602" s="11"/>
      <c r="I602" s="11"/>
      <c r="J602" s="11"/>
      <c r="K602" s="11"/>
      <c r="L602" s="20"/>
      <c r="M602" s="18"/>
      <c r="N602" s="35"/>
      <c r="O602" s="18"/>
      <c r="P602" s="11"/>
      <c r="Q602" s="11"/>
    </row>
    <row r="603" spans="1:17" ht="12.75">
      <c r="A603" s="57" t="s">
        <v>904</v>
      </c>
      <c r="B603" s="25"/>
      <c r="C603" s="25"/>
      <c r="D603" s="25"/>
      <c r="E603" s="140" t="s">
        <v>216</v>
      </c>
      <c r="F603" s="140"/>
      <c r="G603" s="140"/>
      <c r="H603" s="140"/>
      <c r="I603" s="140"/>
      <c r="J603" s="140"/>
      <c r="K603" s="11"/>
      <c r="L603" s="31"/>
      <c r="M603" s="11"/>
      <c r="N603" s="11"/>
      <c r="O603" s="11"/>
      <c r="P603" s="11"/>
      <c r="Q603" s="11"/>
    </row>
    <row r="604" spans="1:17" ht="12.75">
      <c r="A604" s="57" t="s">
        <v>905</v>
      </c>
      <c r="B604" s="25"/>
      <c r="C604" s="25"/>
      <c r="D604" s="25"/>
      <c r="E604" s="140" t="s">
        <v>217</v>
      </c>
      <c r="F604" s="140"/>
      <c r="G604" s="140"/>
      <c r="H604" s="140"/>
      <c r="I604" s="140"/>
      <c r="J604" s="140"/>
      <c r="K604" s="11"/>
      <c r="L604" s="31"/>
      <c r="M604" s="11"/>
      <c r="N604" s="11"/>
      <c r="O604" s="11"/>
      <c r="P604" s="11"/>
      <c r="Q604" s="11"/>
    </row>
    <row r="605" spans="1:17" ht="54.6" customHeight="1">
      <c r="A605" s="32" t="s">
        <v>906</v>
      </c>
      <c r="B605" s="32">
        <v>5719</v>
      </c>
      <c r="C605" s="32" t="s">
        <v>42</v>
      </c>
      <c r="D605" s="25"/>
      <c r="E605" s="134" t="s">
        <v>1564</v>
      </c>
      <c r="F605" s="135"/>
      <c r="G605" s="135"/>
      <c r="H605" s="135"/>
      <c r="I605" s="135"/>
      <c r="J605" s="135"/>
      <c r="K605" s="15">
        <v>22</v>
      </c>
      <c r="L605" s="20" t="s">
        <v>4</v>
      </c>
      <c r="M605" s="15">
        <v>87.99</v>
      </c>
      <c r="N605" s="15">
        <v>60.95</v>
      </c>
      <c r="O605" s="28">
        <f aca="true" t="shared" si="66" ref="O605:O613">SUM(K605*M605)</f>
        <v>1935.78</v>
      </c>
      <c r="P605" s="29">
        <f aca="true" t="shared" si="67" ref="P605:P613">SUM(K605*N605)</f>
        <v>1340.9</v>
      </c>
      <c r="Q605" s="29">
        <f aca="true" t="shared" si="68" ref="Q605:Q613">SUM(O605:P605)</f>
        <v>3276.6800000000003</v>
      </c>
    </row>
    <row r="606" spans="1:17" ht="42" customHeight="1">
      <c r="A606" s="32" t="s">
        <v>969</v>
      </c>
      <c r="B606" s="32">
        <v>97083</v>
      </c>
      <c r="C606" s="32" t="s">
        <v>42</v>
      </c>
      <c r="D606" s="25"/>
      <c r="E606" s="135" t="s">
        <v>541</v>
      </c>
      <c r="F606" s="135"/>
      <c r="G606" s="135"/>
      <c r="H606" s="135"/>
      <c r="I606" s="135"/>
      <c r="J606" s="135"/>
      <c r="K606" s="14">
        <v>110</v>
      </c>
      <c r="L606" s="20" t="s">
        <v>1</v>
      </c>
      <c r="M606" s="13">
        <v>0.55</v>
      </c>
      <c r="N606" s="13">
        <v>2.91</v>
      </c>
      <c r="O606" s="28">
        <f t="shared" si="66"/>
        <v>60.50000000000001</v>
      </c>
      <c r="P606" s="29">
        <f t="shared" si="67"/>
        <v>320.1</v>
      </c>
      <c r="Q606" s="29">
        <f t="shared" si="68"/>
        <v>380.6</v>
      </c>
    </row>
    <row r="607" spans="1:17" ht="26.4" customHeight="1">
      <c r="A607" s="32" t="s">
        <v>970</v>
      </c>
      <c r="B607" s="32">
        <v>96624</v>
      </c>
      <c r="C607" s="32" t="s">
        <v>42</v>
      </c>
      <c r="D607" s="25"/>
      <c r="E607" s="135" t="s">
        <v>542</v>
      </c>
      <c r="F607" s="135"/>
      <c r="G607" s="135"/>
      <c r="H607" s="135"/>
      <c r="I607" s="135"/>
      <c r="J607" s="135"/>
      <c r="K607" s="15">
        <v>11</v>
      </c>
      <c r="L607" s="20" t="s">
        <v>4</v>
      </c>
      <c r="M607" s="15">
        <v>91.4</v>
      </c>
      <c r="N607" s="15">
        <v>32.5</v>
      </c>
      <c r="O607" s="28">
        <f t="shared" si="66"/>
        <v>1005.4000000000001</v>
      </c>
      <c r="P607" s="29">
        <f t="shared" si="67"/>
        <v>357.5</v>
      </c>
      <c r="Q607" s="29">
        <f t="shared" si="68"/>
        <v>1362.9</v>
      </c>
    </row>
    <row r="608" spans="1:17" ht="55.8" customHeight="1">
      <c r="A608" s="32" t="s">
        <v>971</v>
      </c>
      <c r="B608" s="32">
        <v>94439</v>
      </c>
      <c r="C608" s="32" t="s">
        <v>42</v>
      </c>
      <c r="D608" s="25"/>
      <c r="E608" s="135" t="s">
        <v>966</v>
      </c>
      <c r="F608" s="135"/>
      <c r="G608" s="135"/>
      <c r="H608" s="135"/>
      <c r="I608" s="135"/>
      <c r="J608" s="135"/>
      <c r="K608" s="14">
        <v>150.43</v>
      </c>
      <c r="L608" s="20" t="s">
        <v>1</v>
      </c>
      <c r="M608" s="15">
        <v>37.94</v>
      </c>
      <c r="N608" s="15">
        <v>19.33</v>
      </c>
      <c r="O608" s="28">
        <f t="shared" si="66"/>
        <v>5707.3142</v>
      </c>
      <c r="P608" s="29">
        <f t="shared" si="67"/>
        <v>2907.8118999999997</v>
      </c>
      <c r="Q608" s="29">
        <f>SUM(O608:P608)-0.01</f>
        <v>8615.1161</v>
      </c>
    </row>
    <row r="609" spans="1:17" ht="41.4" customHeight="1">
      <c r="A609" s="32" t="s">
        <v>972</v>
      </c>
      <c r="B609" s="32">
        <v>87262</v>
      </c>
      <c r="C609" s="32" t="s">
        <v>42</v>
      </c>
      <c r="D609" s="25"/>
      <c r="E609" s="135" t="s">
        <v>967</v>
      </c>
      <c r="F609" s="135"/>
      <c r="G609" s="135"/>
      <c r="H609" s="135"/>
      <c r="I609" s="135"/>
      <c r="J609" s="135"/>
      <c r="K609" s="15">
        <v>26.45</v>
      </c>
      <c r="L609" s="20" t="s">
        <v>1</v>
      </c>
      <c r="M609" s="14">
        <v>160.13</v>
      </c>
      <c r="N609" s="15">
        <v>22.78</v>
      </c>
      <c r="O609" s="28">
        <f t="shared" si="66"/>
        <v>4235.4385</v>
      </c>
      <c r="P609" s="29">
        <f t="shared" si="67"/>
        <v>602.5310000000001</v>
      </c>
      <c r="Q609" s="29">
        <f t="shared" si="68"/>
        <v>4837.9695</v>
      </c>
    </row>
    <row r="610" spans="1:17" ht="28.2" customHeight="1">
      <c r="A610" s="32" t="s">
        <v>973</v>
      </c>
      <c r="B610" s="32">
        <v>98679</v>
      </c>
      <c r="C610" s="32" t="s">
        <v>42</v>
      </c>
      <c r="D610" s="25"/>
      <c r="E610" s="135" t="s">
        <v>968</v>
      </c>
      <c r="F610" s="135"/>
      <c r="G610" s="135"/>
      <c r="H610" s="135"/>
      <c r="I610" s="135"/>
      <c r="J610" s="135"/>
      <c r="K610" s="14">
        <v>116.41</v>
      </c>
      <c r="L610" s="20" t="s">
        <v>1</v>
      </c>
      <c r="M610" s="15">
        <v>26.61</v>
      </c>
      <c r="N610" s="15">
        <v>15.6</v>
      </c>
      <c r="O610" s="28">
        <f t="shared" si="66"/>
        <v>3097.6701</v>
      </c>
      <c r="P610" s="29">
        <f t="shared" si="67"/>
        <v>1815.9959999999999</v>
      </c>
      <c r="Q610" s="29">
        <f t="shared" si="68"/>
        <v>4913.6660999999995</v>
      </c>
    </row>
    <row r="611" spans="1:17" ht="12.75">
      <c r="A611" s="32" t="s">
        <v>974</v>
      </c>
      <c r="B611" s="32" t="s">
        <v>225</v>
      </c>
      <c r="C611" s="33" t="s">
        <v>43</v>
      </c>
      <c r="D611" s="25"/>
      <c r="E611" s="68" t="s">
        <v>224</v>
      </c>
      <c r="F611" s="11"/>
      <c r="G611" s="11"/>
      <c r="H611" s="11"/>
      <c r="I611" s="11"/>
      <c r="J611" s="11"/>
      <c r="K611" s="14">
        <v>116.41</v>
      </c>
      <c r="L611" s="20" t="s">
        <v>1</v>
      </c>
      <c r="M611" s="14">
        <v>198.3</v>
      </c>
      <c r="N611" s="15">
        <v>47.84</v>
      </c>
      <c r="O611" s="28">
        <f t="shared" si="66"/>
        <v>23084.103</v>
      </c>
      <c r="P611" s="29">
        <f t="shared" si="67"/>
        <v>5569.0544</v>
      </c>
      <c r="Q611" s="29">
        <f>SUM(O611:P611)-0.01</f>
        <v>28653.1474</v>
      </c>
    </row>
    <row r="612" spans="1:17" ht="12.75">
      <c r="A612" s="32" t="s">
        <v>975</v>
      </c>
      <c r="B612" s="32" t="s">
        <v>227</v>
      </c>
      <c r="C612" s="33" t="s">
        <v>43</v>
      </c>
      <c r="D612" s="25"/>
      <c r="E612" s="68" t="s">
        <v>226</v>
      </c>
      <c r="F612" s="11"/>
      <c r="G612" s="11"/>
      <c r="H612" s="11"/>
      <c r="I612" s="11"/>
      <c r="J612" s="11"/>
      <c r="K612" s="13">
        <v>2.8</v>
      </c>
      <c r="L612" s="82" t="s">
        <v>1</v>
      </c>
      <c r="M612" s="110">
        <v>262.8</v>
      </c>
      <c r="N612" s="110">
        <v>139.46</v>
      </c>
      <c r="O612" s="28">
        <f t="shared" si="66"/>
        <v>735.84</v>
      </c>
      <c r="P612" s="29">
        <f t="shared" si="67"/>
        <v>390.488</v>
      </c>
      <c r="Q612" s="29">
        <f t="shared" si="68"/>
        <v>1126.328</v>
      </c>
    </row>
    <row r="613" spans="1:17" ht="24.6" customHeight="1">
      <c r="A613" s="32" t="s">
        <v>976</v>
      </c>
      <c r="B613" s="32">
        <v>101094</v>
      </c>
      <c r="C613" s="32" t="s">
        <v>42</v>
      </c>
      <c r="D613" s="25"/>
      <c r="E613" s="135" t="s">
        <v>228</v>
      </c>
      <c r="F613" s="135"/>
      <c r="G613" s="135"/>
      <c r="H613" s="135"/>
      <c r="I613" s="135"/>
      <c r="J613" s="135"/>
      <c r="K613" s="13">
        <v>6</v>
      </c>
      <c r="L613" s="20" t="s">
        <v>6</v>
      </c>
      <c r="M613" s="14">
        <v>181.8</v>
      </c>
      <c r="N613" s="15">
        <v>15.26</v>
      </c>
      <c r="O613" s="28">
        <f t="shared" si="66"/>
        <v>1090.8000000000002</v>
      </c>
      <c r="P613" s="29">
        <f t="shared" si="67"/>
        <v>91.56</v>
      </c>
      <c r="Q613" s="29">
        <f t="shared" si="68"/>
        <v>1182.3600000000001</v>
      </c>
    </row>
    <row r="614" spans="1:17" ht="12.75">
      <c r="A614" s="25"/>
      <c r="B614" s="25"/>
      <c r="C614" s="25"/>
      <c r="D614" s="25"/>
      <c r="E614" s="140" t="s">
        <v>229</v>
      </c>
      <c r="F614" s="140"/>
      <c r="G614" s="140"/>
      <c r="H614" s="140"/>
      <c r="I614" s="140"/>
      <c r="J614" s="140"/>
      <c r="K614" s="11"/>
      <c r="L614" s="20" t="s">
        <v>0</v>
      </c>
      <c r="O614" s="24">
        <f>SUM(O605:O613)-0.01</f>
        <v>40952.83579999999</v>
      </c>
      <c r="P614" s="24">
        <f>SUM(P605:P613)</f>
        <v>13395.941299999999</v>
      </c>
      <c r="Q614" s="24">
        <f>SUM(Q605:Q613)+0.01</f>
        <v>54348.77710000001</v>
      </c>
    </row>
    <row r="615" spans="1:17" ht="12.75">
      <c r="A615" s="25"/>
      <c r="B615" s="25"/>
      <c r="C615" s="25"/>
      <c r="D615" s="25"/>
      <c r="E615" s="11"/>
      <c r="F615" s="11"/>
      <c r="G615" s="11"/>
      <c r="H615" s="11"/>
      <c r="I615" s="11"/>
      <c r="J615" s="11"/>
      <c r="K615" s="11"/>
      <c r="L615" s="20"/>
      <c r="M615" s="18"/>
      <c r="N615" s="18"/>
      <c r="O615" s="18"/>
      <c r="P615" s="18"/>
      <c r="Q615" s="18"/>
    </row>
    <row r="616" spans="1:17" ht="12.75">
      <c r="A616" s="57" t="s">
        <v>977</v>
      </c>
      <c r="B616" s="25"/>
      <c r="C616" s="25"/>
      <c r="D616" s="25"/>
      <c r="E616" s="140" t="s">
        <v>239</v>
      </c>
      <c r="F616" s="140"/>
      <c r="G616" s="140"/>
      <c r="H616" s="140"/>
      <c r="I616" s="140"/>
      <c r="J616" s="140"/>
      <c r="K616" s="11"/>
      <c r="L616" s="31"/>
      <c r="M616" s="11"/>
      <c r="N616" s="11"/>
      <c r="O616" s="11"/>
      <c r="P616" s="11"/>
      <c r="Q616" s="11"/>
    </row>
    <row r="617" spans="1:17" ht="54" customHeight="1">
      <c r="A617" s="32" t="s">
        <v>978</v>
      </c>
      <c r="B617" s="27">
        <v>87492</v>
      </c>
      <c r="C617" s="32" t="s">
        <v>42</v>
      </c>
      <c r="D617" s="27"/>
      <c r="E617" s="134" t="s">
        <v>1728</v>
      </c>
      <c r="F617" s="135"/>
      <c r="G617" s="135"/>
      <c r="H617" s="135"/>
      <c r="I617" s="135"/>
      <c r="J617" s="135"/>
      <c r="K617" s="15">
        <v>115.7</v>
      </c>
      <c r="L617" s="82" t="s">
        <v>1</v>
      </c>
      <c r="M617" s="15">
        <v>56.21</v>
      </c>
      <c r="N617" s="15">
        <v>32.74</v>
      </c>
      <c r="O617" s="28">
        <f>SUM(K617*M617)</f>
        <v>6503.497</v>
      </c>
      <c r="P617" s="29">
        <f>SUM(K617*N617)</f>
        <v>3788.0180000000005</v>
      </c>
      <c r="Q617" s="29">
        <f>SUM(O617:P617)</f>
        <v>10291.515000000001</v>
      </c>
    </row>
    <row r="618" spans="1:17" ht="58.2" customHeight="1">
      <c r="A618" s="32" t="s">
        <v>980</v>
      </c>
      <c r="B618" s="27">
        <v>87490</v>
      </c>
      <c r="C618" s="32" t="s">
        <v>42</v>
      </c>
      <c r="D618" s="27"/>
      <c r="E618" s="134" t="s">
        <v>1729</v>
      </c>
      <c r="F618" s="135"/>
      <c r="G618" s="135"/>
      <c r="H618" s="135"/>
      <c r="I618" s="135"/>
      <c r="J618" s="135"/>
      <c r="K618" s="15">
        <v>97.25</v>
      </c>
      <c r="L618" s="82" t="s">
        <v>1</v>
      </c>
      <c r="M618" s="15">
        <v>43.94</v>
      </c>
      <c r="N618" s="15">
        <v>22.96</v>
      </c>
      <c r="O618" s="28">
        <f>SUM(K618*M618)</f>
        <v>4273.165</v>
      </c>
      <c r="P618" s="29">
        <f>SUM(K618*N618)</f>
        <v>2232.86</v>
      </c>
      <c r="Q618" s="29">
        <f>SUM(O618:P618)</f>
        <v>6506.025</v>
      </c>
    </row>
    <row r="619" spans="1:17" ht="43.8" customHeight="1">
      <c r="A619" s="32" t="s">
        <v>981</v>
      </c>
      <c r="B619" s="32">
        <v>96359</v>
      </c>
      <c r="C619" s="32" t="s">
        <v>42</v>
      </c>
      <c r="D619" s="25"/>
      <c r="E619" s="135" t="s">
        <v>979</v>
      </c>
      <c r="F619" s="135"/>
      <c r="G619" s="135"/>
      <c r="H619" s="135"/>
      <c r="I619" s="135"/>
      <c r="J619" s="135"/>
      <c r="K619" s="14">
        <v>194.37</v>
      </c>
      <c r="L619" s="20" t="s">
        <v>1</v>
      </c>
      <c r="M619" s="14">
        <v>151.28</v>
      </c>
      <c r="N619" s="13">
        <v>5.61</v>
      </c>
      <c r="O619" s="28">
        <f>SUM(K619*M619)</f>
        <v>29404.2936</v>
      </c>
      <c r="P619" s="29">
        <f>SUM(K619*N619)</f>
        <v>1090.4157</v>
      </c>
      <c r="Q619" s="29">
        <f>SUM(O619:P619)</f>
        <v>30494.709300000002</v>
      </c>
    </row>
    <row r="620" spans="1:17" ht="12.75">
      <c r="A620" s="25"/>
      <c r="B620" s="25"/>
      <c r="C620" s="25"/>
      <c r="D620" s="25"/>
      <c r="E620" s="140" t="s">
        <v>242</v>
      </c>
      <c r="F620" s="140"/>
      <c r="G620" s="140"/>
      <c r="H620" s="140"/>
      <c r="I620" s="140"/>
      <c r="J620" s="140"/>
      <c r="K620" s="11"/>
      <c r="L620" s="20" t="s">
        <v>0</v>
      </c>
      <c r="O620" s="24">
        <f>SUM(O617:O619)</f>
        <v>40180.9556</v>
      </c>
      <c r="P620" s="24">
        <f>SUM(P617:P619)+0.01</f>
        <v>7111.3037</v>
      </c>
      <c r="Q620" s="24">
        <f>SUM(Q617:Q619)+0.01</f>
        <v>47292.259300000005</v>
      </c>
    </row>
    <row r="621" spans="1:17" ht="12.75">
      <c r="A621" s="25"/>
      <c r="B621" s="25"/>
      <c r="C621" s="25"/>
      <c r="D621" s="25"/>
      <c r="E621" s="11"/>
      <c r="F621" s="11"/>
      <c r="G621" s="11"/>
      <c r="H621" s="11"/>
      <c r="I621" s="11"/>
      <c r="J621" s="11"/>
      <c r="K621" s="11"/>
      <c r="L621" s="20"/>
      <c r="M621" s="18"/>
      <c r="N621" s="35"/>
      <c r="O621" s="18"/>
      <c r="P621" s="35"/>
      <c r="Q621" s="18"/>
    </row>
    <row r="622" spans="1:17" ht="12.75">
      <c r="A622" s="57" t="s">
        <v>919</v>
      </c>
      <c r="B622" s="25"/>
      <c r="C622" s="25"/>
      <c r="D622" s="25"/>
      <c r="E622" s="140" t="s">
        <v>246</v>
      </c>
      <c r="F622" s="140"/>
      <c r="G622" s="140"/>
      <c r="H622" s="140"/>
      <c r="I622" s="140"/>
      <c r="J622" s="140"/>
      <c r="K622" s="11"/>
      <c r="L622" s="31"/>
      <c r="M622" s="11"/>
      <c r="N622" s="11"/>
      <c r="O622" s="11"/>
      <c r="P622" s="11"/>
      <c r="Q622" s="11"/>
    </row>
    <row r="623" spans="1:17" ht="26.4" customHeight="1">
      <c r="A623" s="32" t="s">
        <v>920</v>
      </c>
      <c r="B623" s="32">
        <v>96114</v>
      </c>
      <c r="C623" s="32" t="s">
        <v>42</v>
      </c>
      <c r="D623" s="25"/>
      <c r="E623" s="135" t="s">
        <v>245</v>
      </c>
      <c r="F623" s="135"/>
      <c r="G623" s="135"/>
      <c r="H623" s="135"/>
      <c r="I623" s="135"/>
      <c r="J623" s="135"/>
      <c r="K623" s="14">
        <v>137.1</v>
      </c>
      <c r="L623" s="20" t="s">
        <v>1</v>
      </c>
      <c r="M623" s="15">
        <v>100.6</v>
      </c>
      <c r="N623" s="13">
        <v>8.76</v>
      </c>
      <c r="O623" s="28">
        <f>SUM(K623*M623)</f>
        <v>13792.259999999998</v>
      </c>
      <c r="P623" s="29">
        <f>SUM(K623*N623)</f>
        <v>1200.9959999999999</v>
      </c>
      <c r="Q623" s="29">
        <f>SUM(O623:P623)</f>
        <v>14993.255999999998</v>
      </c>
    </row>
    <row r="624" spans="1:17" ht="12.75">
      <c r="A624" s="25"/>
      <c r="B624" s="25"/>
      <c r="C624" s="25"/>
      <c r="D624" s="25"/>
      <c r="E624" s="140" t="s">
        <v>921</v>
      </c>
      <c r="F624" s="140"/>
      <c r="G624" s="140"/>
      <c r="H624" s="140"/>
      <c r="I624" s="140"/>
      <c r="J624" s="140"/>
      <c r="K624" s="11"/>
      <c r="L624" s="20" t="s">
        <v>0</v>
      </c>
      <c r="O624" s="24">
        <f>SUM(O623)</f>
        <v>13792.259999999998</v>
      </c>
      <c r="P624" s="24">
        <f>SUM(P623)</f>
        <v>1200.9959999999999</v>
      </c>
      <c r="Q624" s="24">
        <f>SUM(Q623)</f>
        <v>14993.255999999998</v>
      </c>
    </row>
    <row r="625" spans="1:17" ht="12.75">
      <c r="A625" s="25"/>
      <c r="B625" s="25"/>
      <c r="C625" s="25"/>
      <c r="D625" s="25"/>
      <c r="E625" s="11"/>
      <c r="F625" s="11"/>
      <c r="G625" s="11"/>
      <c r="H625" s="11"/>
      <c r="I625" s="11"/>
      <c r="J625" s="11"/>
      <c r="K625" s="11"/>
      <c r="L625" s="20"/>
      <c r="M625" s="18"/>
      <c r="N625" s="36"/>
      <c r="O625" s="18"/>
      <c r="P625" s="36"/>
      <c r="Q625" s="18"/>
    </row>
    <row r="626" spans="1:17" ht="12.75">
      <c r="A626" s="57" t="s">
        <v>922</v>
      </c>
      <c r="B626" s="25"/>
      <c r="C626" s="25"/>
      <c r="D626" s="25"/>
      <c r="E626" s="140" t="s">
        <v>248</v>
      </c>
      <c r="F626" s="140"/>
      <c r="G626" s="140"/>
      <c r="H626" s="140"/>
      <c r="I626" s="140"/>
      <c r="J626" s="140"/>
      <c r="K626" s="11"/>
      <c r="L626" s="31"/>
      <c r="M626" s="11"/>
      <c r="N626" s="11"/>
      <c r="O626" s="11"/>
      <c r="P626" s="11"/>
      <c r="Q626" s="11"/>
    </row>
    <row r="627" spans="1:17" ht="12.75">
      <c r="A627" s="58" t="s">
        <v>923</v>
      </c>
      <c r="B627" s="25"/>
      <c r="C627" s="25"/>
      <c r="D627" s="25"/>
      <c r="E627" s="140" t="s">
        <v>249</v>
      </c>
      <c r="F627" s="140"/>
      <c r="G627" s="140"/>
      <c r="H627" s="140"/>
      <c r="I627" s="140"/>
      <c r="J627" s="140"/>
      <c r="K627" s="11"/>
      <c r="L627" s="31"/>
      <c r="M627" s="11"/>
      <c r="N627" s="11"/>
      <c r="O627" s="11"/>
      <c r="P627" s="11"/>
      <c r="Q627" s="11"/>
    </row>
    <row r="628" spans="1:17" ht="37.8" customHeight="1">
      <c r="A628" s="32" t="s">
        <v>924</v>
      </c>
      <c r="B628" s="32">
        <v>87904</v>
      </c>
      <c r="C628" s="32" t="s">
        <v>42</v>
      </c>
      <c r="D628" s="25"/>
      <c r="E628" s="135" t="s">
        <v>551</v>
      </c>
      <c r="F628" s="135"/>
      <c r="G628" s="135"/>
      <c r="H628" s="135"/>
      <c r="I628" s="135"/>
      <c r="J628" s="135"/>
      <c r="K628" s="14">
        <v>139.16</v>
      </c>
      <c r="L628" s="20" t="s">
        <v>1</v>
      </c>
      <c r="M628" s="13">
        <v>2.98</v>
      </c>
      <c r="N628" s="13">
        <v>7.33</v>
      </c>
      <c r="O628" s="28">
        <f>SUM(K628*M628)</f>
        <v>414.6968</v>
      </c>
      <c r="P628" s="29">
        <f>SUM(K628*N628)</f>
        <v>1020.0427999999999</v>
      </c>
      <c r="Q628" s="29">
        <f>SUM(O628:P628)</f>
        <v>1434.7395999999999</v>
      </c>
    </row>
    <row r="629" spans="1:17" ht="39" customHeight="1">
      <c r="A629" s="32" t="s">
        <v>984</v>
      </c>
      <c r="B629" s="32">
        <v>87775</v>
      </c>
      <c r="C629" s="32" t="s">
        <v>42</v>
      </c>
      <c r="D629" s="25"/>
      <c r="E629" s="135" t="s">
        <v>982</v>
      </c>
      <c r="F629" s="135"/>
      <c r="G629" s="135"/>
      <c r="H629" s="135"/>
      <c r="I629" s="135"/>
      <c r="J629" s="135"/>
      <c r="K629" s="14">
        <v>139.16</v>
      </c>
      <c r="L629" s="20" t="s">
        <v>1</v>
      </c>
      <c r="M629" s="15">
        <v>23.39</v>
      </c>
      <c r="N629" s="15">
        <v>38.54</v>
      </c>
      <c r="O629" s="28">
        <f>SUM(K629*M629)</f>
        <v>3254.9524</v>
      </c>
      <c r="P629" s="29">
        <f>SUM(K629*N629)</f>
        <v>5363.2264</v>
      </c>
      <c r="Q629" s="29">
        <f>SUM(O629:P629)</f>
        <v>8618.1788</v>
      </c>
    </row>
    <row r="630" spans="1:17" ht="27" customHeight="1">
      <c r="A630" s="32" t="s">
        <v>985</v>
      </c>
      <c r="B630" s="32" t="s">
        <v>255</v>
      </c>
      <c r="C630" s="32" t="s">
        <v>42</v>
      </c>
      <c r="D630" s="25"/>
      <c r="E630" s="135" t="s">
        <v>264</v>
      </c>
      <c r="F630" s="135"/>
      <c r="G630" s="135"/>
      <c r="H630" s="135"/>
      <c r="I630" s="135"/>
      <c r="J630" s="135"/>
      <c r="K630" s="14">
        <v>139.16</v>
      </c>
      <c r="L630" s="20" t="s">
        <v>1</v>
      </c>
      <c r="M630" s="13">
        <v>8.44</v>
      </c>
      <c r="N630" s="15">
        <v>22.63</v>
      </c>
      <c r="O630" s="28">
        <f>SUM(K630*M630)</f>
        <v>1174.5104</v>
      </c>
      <c r="P630" s="29">
        <f>SUM(K630*N630)</f>
        <v>3149.1908</v>
      </c>
      <c r="Q630" s="29">
        <f>SUM(O630:P630)</f>
        <v>4323.7011999999995</v>
      </c>
    </row>
    <row r="631" spans="1:17" ht="12.75">
      <c r="A631" s="32"/>
      <c r="B631" s="32"/>
      <c r="C631" s="32"/>
      <c r="D631" s="25"/>
      <c r="E631" s="140" t="s">
        <v>256</v>
      </c>
      <c r="F631" s="140"/>
      <c r="G631" s="140"/>
      <c r="H631" s="140"/>
      <c r="I631" s="140"/>
      <c r="J631" s="140"/>
      <c r="K631" s="11"/>
      <c r="L631" s="20" t="s">
        <v>0</v>
      </c>
      <c r="O631" s="24">
        <f>SUM(O628:O630)</f>
        <v>4844.1596</v>
      </c>
      <c r="P631" s="24">
        <f>SUM(P628:P630)</f>
        <v>9532.46</v>
      </c>
      <c r="Q631" s="24">
        <f>SUM(Q628:Q630)</f>
        <v>14376.619599999998</v>
      </c>
    </row>
    <row r="632" spans="1:17" ht="12.75">
      <c r="A632" s="32"/>
      <c r="B632" s="32"/>
      <c r="C632" s="32"/>
      <c r="D632" s="25"/>
      <c r="E632" s="11"/>
      <c r="F632" s="11"/>
      <c r="G632" s="11"/>
      <c r="H632" s="11"/>
      <c r="I632" s="11"/>
      <c r="J632" s="11"/>
      <c r="K632" s="11"/>
      <c r="L632" s="20"/>
      <c r="M632" s="35"/>
      <c r="N632" s="35"/>
      <c r="O632" s="35"/>
      <c r="P632" s="35"/>
      <c r="Q632" s="18"/>
    </row>
    <row r="633" spans="1:17" ht="12.75">
      <c r="A633" s="58" t="s">
        <v>929</v>
      </c>
      <c r="B633" s="32"/>
      <c r="C633" s="32"/>
      <c r="D633" s="25"/>
      <c r="E633" s="140" t="s">
        <v>261</v>
      </c>
      <c r="F633" s="140"/>
      <c r="G633" s="140"/>
      <c r="H633" s="140"/>
      <c r="I633" s="140"/>
      <c r="J633" s="140"/>
      <c r="K633" s="11"/>
      <c r="L633" s="31"/>
      <c r="M633" s="11"/>
      <c r="N633" s="11"/>
      <c r="O633" s="11"/>
      <c r="P633" s="11"/>
      <c r="Q633" s="11"/>
    </row>
    <row r="634" spans="1:17" ht="45.6" customHeight="1">
      <c r="A634" s="32" t="s">
        <v>930</v>
      </c>
      <c r="B634" s="32">
        <v>87878</v>
      </c>
      <c r="C634" s="32" t="s">
        <v>42</v>
      </c>
      <c r="D634" s="25"/>
      <c r="E634" s="135" t="s">
        <v>556</v>
      </c>
      <c r="F634" s="135"/>
      <c r="G634" s="135"/>
      <c r="H634" s="135"/>
      <c r="I634" s="135"/>
      <c r="J634" s="135"/>
      <c r="K634" s="14">
        <v>273.39</v>
      </c>
      <c r="L634" s="20" t="s">
        <v>1</v>
      </c>
      <c r="M634" s="13">
        <v>2.53</v>
      </c>
      <c r="N634" s="13">
        <v>2.81</v>
      </c>
      <c r="O634" s="28">
        <f>SUM(K634*M634)</f>
        <v>691.6766999999999</v>
      </c>
      <c r="P634" s="29">
        <f>SUM(K634*N634)</f>
        <v>768.2259</v>
      </c>
      <c r="Q634" s="29">
        <f>SUM(O634:P634)+0.01</f>
        <v>1459.9125999999999</v>
      </c>
    </row>
    <row r="635" spans="1:17" ht="67.2" customHeight="1">
      <c r="A635" s="32" t="s">
        <v>986</v>
      </c>
      <c r="B635" s="32">
        <v>89173</v>
      </c>
      <c r="C635" s="32" t="s">
        <v>42</v>
      </c>
      <c r="D635" s="25"/>
      <c r="E635" s="135" t="s">
        <v>558</v>
      </c>
      <c r="F635" s="135"/>
      <c r="G635" s="135"/>
      <c r="H635" s="135"/>
      <c r="I635" s="135"/>
      <c r="J635" s="135"/>
      <c r="K635" s="14">
        <v>273.39</v>
      </c>
      <c r="L635" s="20" t="s">
        <v>1</v>
      </c>
      <c r="M635" s="15">
        <v>20.04</v>
      </c>
      <c r="N635" s="15">
        <v>19.35</v>
      </c>
      <c r="O635" s="28">
        <f>SUM(K635*M635)</f>
        <v>5478.735599999999</v>
      </c>
      <c r="P635" s="29">
        <f>SUM(K635*N635)</f>
        <v>5290.096500000001</v>
      </c>
      <c r="Q635" s="29">
        <f>SUM(O635:P635)+0.01</f>
        <v>10768.8421</v>
      </c>
    </row>
    <row r="636" spans="1:17" ht="27" customHeight="1">
      <c r="A636" s="32" t="s">
        <v>987</v>
      </c>
      <c r="B636" s="32" t="s">
        <v>255</v>
      </c>
      <c r="C636" s="32" t="s">
        <v>42</v>
      </c>
      <c r="D636" s="25"/>
      <c r="E636" s="135" t="s">
        <v>264</v>
      </c>
      <c r="F636" s="135"/>
      <c r="G636" s="135"/>
      <c r="H636" s="135"/>
      <c r="I636" s="135"/>
      <c r="J636" s="135"/>
      <c r="K636" s="14">
        <v>273.39</v>
      </c>
      <c r="L636" s="20" t="s">
        <v>1</v>
      </c>
      <c r="M636" s="13">
        <v>8.44</v>
      </c>
      <c r="N636" s="15">
        <v>22.63</v>
      </c>
      <c r="O636" s="28">
        <f>SUM(K636*M636)</f>
        <v>2307.4116</v>
      </c>
      <c r="P636" s="29">
        <f>SUM(K636*N636)</f>
        <v>6186.815699999999</v>
      </c>
      <c r="Q636" s="29">
        <f>SUM(O636:P636)</f>
        <v>8494.227299999999</v>
      </c>
    </row>
    <row r="637" spans="1:17" ht="12.75">
      <c r="A637" s="32"/>
      <c r="B637" s="32"/>
      <c r="C637" s="32"/>
      <c r="D637" s="25"/>
      <c r="E637" s="140" t="s">
        <v>265</v>
      </c>
      <c r="F637" s="140"/>
      <c r="G637" s="140"/>
      <c r="H637" s="140"/>
      <c r="I637" s="140"/>
      <c r="J637" s="140"/>
      <c r="K637" s="11"/>
      <c r="L637" s="20" t="s">
        <v>0</v>
      </c>
      <c r="O637" s="24">
        <f>SUM(O634:O636)+0.01</f>
        <v>8477.8339</v>
      </c>
      <c r="P637" s="24">
        <f>SUM(P634:P636)+0.01</f>
        <v>12245.1481</v>
      </c>
      <c r="Q637" s="24">
        <f>SUM(Q634:Q636)</f>
        <v>20722.981999999996</v>
      </c>
    </row>
    <row r="638" spans="1:17" ht="12.75">
      <c r="A638" s="32"/>
      <c r="B638" s="32"/>
      <c r="C638" s="32"/>
      <c r="D638" s="25"/>
      <c r="E638" s="11"/>
      <c r="F638" s="11"/>
      <c r="G638" s="11"/>
      <c r="H638" s="11"/>
      <c r="I638" s="11"/>
      <c r="J638" s="11"/>
      <c r="K638" s="11"/>
      <c r="L638" s="20"/>
      <c r="M638" s="35"/>
      <c r="N638" s="35"/>
      <c r="O638" s="35"/>
      <c r="P638" s="35"/>
      <c r="Q638" s="35"/>
    </row>
    <row r="639" spans="1:17" ht="12.75">
      <c r="A639" s="58" t="s">
        <v>927</v>
      </c>
      <c r="B639" s="32"/>
      <c r="C639" s="32"/>
      <c r="D639" s="25"/>
      <c r="E639" s="140" t="s">
        <v>279</v>
      </c>
      <c r="F639" s="140"/>
      <c r="G639" s="140"/>
      <c r="H639" s="140"/>
      <c r="I639" s="140"/>
      <c r="J639" s="140"/>
      <c r="K639" s="11"/>
      <c r="L639" s="31"/>
      <c r="M639" s="11"/>
      <c r="N639" s="11"/>
      <c r="O639" s="11"/>
      <c r="P639" s="11"/>
      <c r="Q639" s="11"/>
    </row>
    <row r="640" spans="1:17" ht="43.2" customHeight="1">
      <c r="A640" s="83" t="s">
        <v>928</v>
      </c>
      <c r="B640" s="32">
        <v>87878</v>
      </c>
      <c r="C640" s="32" t="s">
        <v>42</v>
      </c>
      <c r="D640" s="25"/>
      <c r="E640" s="135" t="s">
        <v>556</v>
      </c>
      <c r="F640" s="135"/>
      <c r="G640" s="135"/>
      <c r="H640" s="135"/>
      <c r="I640" s="135"/>
      <c r="J640" s="135"/>
      <c r="K640" s="13">
        <v>142.77</v>
      </c>
      <c r="L640" s="20" t="s">
        <v>1</v>
      </c>
      <c r="M640" s="13">
        <v>2.53</v>
      </c>
      <c r="N640" s="13">
        <v>2.81</v>
      </c>
      <c r="O640" s="28">
        <f>SUM(K640*M640)</f>
        <v>361.2081</v>
      </c>
      <c r="P640" s="29">
        <f>SUM(K640*N640)</f>
        <v>401.18370000000004</v>
      </c>
      <c r="Q640" s="29">
        <f>SUM(O640:P640)</f>
        <v>762.3918000000001</v>
      </c>
    </row>
    <row r="641" spans="1:17" ht="44.4" customHeight="1">
      <c r="A641" s="83" t="s">
        <v>988</v>
      </c>
      <c r="B641" s="32">
        <v>87775</v>
      </c>
      <c r="C641" s="32" t="s">
        <v>42</v>
      </c>
      <c r="D641" s="25"/>
      <c r="E641" s="135" t="s">
        <v>983</v>
      </c>
      <c r="F641" s="135"/>
      <c r="G641" s="135"/>
      <c r="H641" s="135"/>
      <c r="I641" s="135"/>
      <c r="J641" s="135"/>
      <c r="K641" s="13">
        <v>142.77</v>
      </c>
      <c r="L641" s="20" t="s">
        <v>1</v>
      </c>
      <c r="M641" s="15">
        <v>23.39</v>
      </c>
      <c r="N641" s="15">
        <v>38.54</v>
      </c>
      <c r="O641" s="28">
        <f>SUM(K641*M641)</f>
        <v>3339.3903000000005</v>
      </c>
      <c r="P641" s="29">
        <f>SUM(K641*N641)</f>
        <v>5502.3558</v>
      </c>
      <c r="Q641" s="29">
        <f>SUM(O641:P641)</f>
        <v>8841.7461</v>
      </c>
    </row>
    <row r="642" spans="1:17" ht="26.4" customHeight="1">
      <c r="A642" s="83" t="s">
        <v>989</v>
      </c>
      <c r="B642" s="32" t="s">
        <v>278</v>
      </c>
      <c r="C642" s="32" t="s">
        <v>42</v>
      </c>
      <c r="D642" s="25"/>
      <c r="E642" s="135" t="s">
        <v>277</v>
      </c>
      <c r="F642" s="135"/>
      <c r="G642" s="135"/>
      <c r="H642" s="135"/>
      <c r="I642" s="135"/>
      <c r="J642" s="135"/>
      <c r="K642" s="14">
        <v>142.77</v>
      </c>
      <c r="L642" s="20" t="s">
        <v>1</v>
      </c>
      <c r="M642" s="15">
        <v>83.36</v>
      </c>
      <c r="N642" s="15">
        <v>33.56</v>
      </c>
      <c r="O642" s="28">
        <f>SUM(K642*M642)</f>
        <v>11901.307200000001</v>
      </c>
      <c r="P642" s="29">
        <f>SUM(K642*N642)</f>
        <v>4791.3612</v>
      </c>
      <c r="Q642" s="29">
        <f>SUM(O642:P642)</f>
        <v>16692.668400000002</v>
      </c>
    </row>
    <row r="643" spans="1:17" ht="12.75">
      <c r="A643" s="32"/>
      <c r="B643" s="32"/>
      <c r="C643" s="32"/>
      <c r="D643" s="25"/>
      <c r="E643" s="140" t="s">
        <v>280</v>
      </c>
      <c r="F643" s="140"/>
      <c r="G643" s="140"/>
      <c r="H643" s="140"/>
      <c r="I643" s="140"/>
      <c r="J643" s="140"/>
      <c r="K643" s="11"/>
      <c r="L643" s="20" t="s">
        <v>0</v>
      </c>
      <c r="O643" s="24">
        <f>SUM(O640:O642)</f>
        <v>15601.905600000002</v>
      </c>
      <c r="P643" s="24">
        <f>SUM(P640:P642)</f>
        <v>10694.900700000002</v>
      </c>
      <c r="Q643" s="24">
        <f>SUM(Q640:Q642)</f>
        <v>26296.806300000004</v>
      </c>
    </row>
    <row r="644" spans="1:17" ht="12.75">
      <c r="A644" s="32"/>
      <c r="B644" s="32"/>
      <c r="C644" s="32"/>
      <c r="D644" s="25"/>
      <c r="E644" s="11"/>
      <c r="F644" s="11"/>
      <c r="G644" s="11"/>
      <c r="H644" s="11"/>
      <c r="I644" s="11"/>
      <c r="J644" s="11"/>
      <c r="K644" s="11"/>
      <c r="L644" s="20"/>
      <c r="M644" s="18"/>
      <c r="N644" s="35"/>
      <c r="O644" s="18"/>
      <c r="P644" s="35"/>
      <c r="Q644" s="18"/>
    </row>
    <row r="645" spans="1:17" ht="12.75">
      <c r="A645" s="58" t="s">
        <v>926</v>
      </c>
      <c r="B645" s="32"/>
      <c r="C645" s="32"/>
      <c r="D645" s="25"/>
      <c r="E645" s="140" t="s">
        <v>283</v>
      </c>
      <c r="F645" s="140"/>
      <c r="G645" s="140"/>
      <c r="H645" s="140"/>
      <c r="I645" s="140"/>
      <c r="J645" s="140"/>
      <c r="K645" s="11"/>
      <c r="L645" s="31"/>
      <c r="M645" s="11"/>
      <c r="N645" s="11"/>
      <c r="O645" s="11"/>
      <c r="P645" s="11"/>
      <c r="Q645" s="11"/>
    </row>
    <row r="646" spans="1:17" ht="12.75">
      <c r="A646" s="32" t="s">
        <v>925</v>
      </c>
      <c r="B646" s="32" t="s">
        <v>285</v>
      </c>
      <c r="C646" s="33" t="s">
        <v>43</v>
      </c>
      <c r="D646" s="25"/>
      <c r="E646" s="68" t="s">
        <v>284</v>
      </c>
      <c r="F646" s="11"/>
      <c r="G646" s="11"/>
      <c r="H646" s="11"/>
      <c r="I646" s="11"/>
      <c r="J646" s="11"/>
      <c r="K646" s="13">
        <v>2.01</v>
      </c>
      <c r="L646" s="82" t="s">
        <v>1785</v>
      </c>
      <c r="M646" s="110">
        <v>262.8</v>
      </c>
      <c r="N646" s="110">
        <v>139.46</v>
      </c>
      <c r="O646" s="28">
        <f>SUM(K646*M646)</f>
        <v>528.228</v>
      </c>
      <c r="P646" s="29">
        <f>SUM(K646*N646)</f>
        <v>280.3146</v>
      </c>
      <c r="Q646" s="29">
        <f>SUM(O646:P646)</f>
        <v>808.5426</v>
      </c>
    </row>
    <row r="647" spans="1:17" ht="12.75">
      <c r="A647" s="32"/>
      <c r="B647" s="32"/>
      <c r="C647" s="32"/>
      <c r="D647" s="25"/>
      <c r="E647" s="140" t="s">
        <v>286</v>
      </c>
      <c r="F647" s="140"/>
      <c r="G647" s="140"/>
      <c r="H647" s="140"/>
      <c r="I647" s="140"/>
      <c r="J647" s="140"/>
      <c r="K647" s="11"/>
      <c r="L647" s="20" t="s">
        <v>0</v>
      </c>
      <c r="O647" s="24">
        <f>SUM(O646)</f>
        <v>528.228</v>
      </c>
      <c r="P647" s="24">
        <f>SUM(P646)</f>
        <v>280.3146</v>
      </c>
      <c r="Q647" s="24">
        <f>SUM(Q646)</f>
        <v>808.5426</v>
      </c>
    </row>
    <row r="648" spans="1:17" ht="12.75">
      <c r="A648" s="32"/>
      <c r="B648" s="32"/>
      <c r="C648" s="32"/>
      <c r="D648" s="25"/>
      <c r="E648" s="11"/>
      <c r="F648" s="11"/>
      <c r="G648" s="11"/>
      <c r="H648" s="11"/>
      <c r="I648" s="11"/>
      <c r="J648" s="11"/>
      <c r="K648" s="11"/>
      <c r="L648" s="20"/>
      <c r="M648" s="36"/>
      <c r="N648" s="36"/>
      <c r="O648" s="36"/>
      <c r="P648" s="36"/>
      <c r="Q648" s="36"/>
    </row>
    <row r="649" spans="1:17" ht="12.75">
      <c r="A649" s="25"/>
      <c r="B649" s="25"/>
      <c r="C649" s="25"/>
      <c r="D649" s="25"/>
      <c r="E649" s="140" t="s">
        <v>301</v>
      </c>
      <c r="F649" s="140"/>
      <c r="G649" s="140"/>
      <c r="H649" s="140"/>
      <c r="I649" s="140"/>
      <c r="J649" s="140"/>
      <c r="K649" s="11"/>
      <c r="L649" s="20"/>
      <c r="M649" s="36"/>
      <c r="N649" s="36"/>
      <c r="O649" s="23">
        <f>SUM(O631+O637+O643+O647)</f>
        <v>29452.1271</v>
      </c>
      <c r="P649" s="23">
        <f>SUM(P631+P637+P643+P647)</f>
        <v>32752.8234</v>
      </c>
      <c r="Q649" s="23">
        <f>SUM(Q631+Q637+Q643+Q647)</f>
        <v>62204.9505</v>
      </c>
    </row>
    <row r="650" spans="1:17" ht="12.75">
      <c r="A650" s="25"/>
      <c r="B650" s="25"/>
      <c r="C650" s="25"/>
      <c r="D650" s="25"/>
      <c r="E650" s="11"/>
      <c r="F650" s="11"/>
      <c r="G650" s="11"/>
      <c r="H650" s="11"/>
      <c r="I650" s="11"/>
      <c r="J650" s="11"/>
      <c r="K650" s="11"/>
      <c r="L650" s="20"/>
      <c r="M650" s="36"/>
      <c r="N650" s="36"/>
      <c r="O650" s="36"/>
      <c r="P650" s="11"/>
      <c r="Q650" s="11"/>
    </row>
    <row r="651" spans="1:17" ht="12.75">
      <c r="A651" s="57" t="s">
        <v>912</v>
      </c>
      <c r="B651" s="25"/>
      <c r="C651" s="25"/>
      <c r="D651" s="25"/>
      <c r="E651" s="140" t="s">
        <v>288</v>
      </c>
      <c r="F651" s="140"/>
      <c r="G651" s="140"/>
      <c r="H651" s="140"/>
      <c r="I651" s="140"/>
      <c r="J651" s="140"/>
      <c r="K651" s="11"/>
      <c r="L651" s="31"/>
      <c r="M651" s="11"/>
      <c r="N651" s="11"/>
      <c r="O651" s="11"/>
      <c r="P651" s="11"/>
      <c r="Q651" s="11"/>
    </row>
    <row r="652" spans="1:17" ht="12.75">
      <c r="A652" s="57" t="s">
        <v>913</v>
      </c>
      <c r="B652" s="25"/>
      <c r="C652" s="25"/>
      <c r="D652" s="25"/>
      <c r="E652" s="140" t="s">
        <v>291</v>
      </c>
      <c r="F652" s="140"/>
      <c r="G652" s="140"/>
      <c r="H652" s="140"/>
      <c r="I652" s="140"/>
      <c r="J652" s="140"/>
      <c r="K652" s="11"/>
      <c r="L652" s="31"/>
      <c r="M652" s="11"/>
      <c r="N652" s="11"/>
      <c r="O652" s="11"/>
      <c r="P652" s="11"/>
      <c r="Q652" s="11"/>
    </row>
    <row r="653" spans="1:17" ht="27.6" customHeight="1">
      <c r="A653" s="32" t="s">
        <v>914</v>
      </c>
      <c r="B653" s="32">
        <v>88485</v>
      </c>
      <c r="C653" s="32" t="s">
        <v>42</v>
      </c>
      <c r="D653" s="25"/>
      <c r="E653" s="135" t="s">
        <v>572</v>
      </c>
      <c r="F653" s="135"/>
      <c r="G653" s="135"/>
      <c r="H653" s="135"/>
      <c r="I653" s="135"/>
      <c r="J653" s="135"/>
      <c r="K653" s="14">
        <v>142.77</v>
      </c>
      <c r="L653" s="20" t="s">
        <v>1</v>
      </c>
      <c r="M653" s="13">
        <v>1.76</v>
      </c>
      <c r="N653" s="13">
        <v>1.24</v>
      </c>
      <c r="O653" s="28">
        <f aca="true" t="shared" si="69" ref="O653:O658">SUM(K653*M653)</f>
        <v>251.2752</v>
      </c>
      <c r="P653" s="29">
        <f aca="true" t="shared" si="70" ref="P653:P658">SUM(K653*N653)</f>
        <v>177.03480000000002</v>
      </c>
      <c r="Q653" s="29">
        <f aca="true" t="shared" si="71" ref="Q653:Q655">SUM(O653:P653)</f>
        <v>428.31000000000006</v>
      </c>
    </row>
    <row r="654" spans="1:17" ht="25.2" customHeight="1">
      <c r="A654" s="32" t="s">
        <v>991</v>
      </c>
      <c r="B654" s="32">
        <v>88495</v>
      </c>
      <c r="C654" s="32" t="s">
        <v>42</v>
      </c>
      <c r="D654" s="25"/>
      <c r="E654" s="135" t="s">
        <v>573</v>
      </c>
      <c r="F654" s="135"/>
      <c r="G654" s="135"/>
      <c r="H654" s="135"/>
      <c r="I654" s="135"/>
      <c r="J654" s="135"/>
      <c r="K654" s="14">
        <v>142.77</v>
      </c>
      <c r="L654" s="20" t="s">
        <v>1</v>
      </c>
      <c r="M654" s="13">
        <v>6.93</v>
      </c>
      <c r="N654" s="13">
        <v>7.51</v>
      </c>
      <c r="O654" s="28">
        <f t="shared" si="69"/>
        <v>989.3961</v>
      </c>
      <c r="P654" s="29">
        <f t="shared" si="70"/>
        <v>1072.2027</v>
      </c>
      <c r="Q654" s="29">
        <f t="shared" si="71"/>
        <v>2061.5988</v>
      </c>
    </row>
    <row r="655" spans="1:17" ht="27" customHeight="1">
      <c r="A655" s="32" t="s">
        <v>992</v>
      </c>
      <c r="B655" s="32">
        <v>88489</v>
      </c>
      <c r="C655" s="32" t="s">
        <v>42</v>
      </c>
      <c r="D655" s="25"/>
      <c r="E655" s="135" t="s">
        <v>294</v>
      </c>
      <c r="F655" s="135"/>
      <c r="G655" s="135"/>
      <c r="H655" s="135"/>
      <c r="I655" s="135"/>
      <c r="J655" s="135"/>
      <c r="K655" s="14">
        <v>142.77</v>
      </c>
      <c r="L655" s="20" t="s">
        <v>1</v>
      </c>
      <c r="M655" s="15">
        <v>12.96</v>
      </c>
      <c r="N655" s="13">
        <v>6.03</v>
      </c>
      <c r="O655" s="28">
        <f t="shared" si="69"/>
        <v>1850.2992000000002</v>
      </c>
      <c r="P655" s="29">
        <f t="shared" si="70"/>
        <v>860.9031000000001</v>
      </c>
      <c r="Q655" s="29">
        <f t="shared" si="71"/>
        <v>2711.2023000000004</v>
      </c>
    </row>
    <row r="656" spans="1:17" ht="27" customHeight="1">
      <c r="A656" s="83" t="s">
        <v>993</v>
      </c>
      <c r="B656" s="27">
        <v>88484</v>
      </c>
      <c r="C656" s="32" t="s">
        <v>42</v>
      </c>
      <c r="D656" s="27"/>
      <c r="E656" s="134" t="s">
        <v>1789</v>
      </c>
      <c r="F656" s="135"/>
      <c r="G656" s="135"/>
      <c r="H656" s="135"/>
      <c r="I656" s="135"/>
      <c r="J656" s="135"/>
      <c r="K656" s="13">
        <v>137.1</v>
      </c>
      <c r="L656" s="20" t="s">
        <v>1</v>
      </c>
      <c r="M656" s="13">
        <v>1.81</v>
      </c>
      <c r="N656" s="13">
        <v>1.64</v>
      </c>
      <c r="O656" s="28">
        <f t="shared" si="69"/>
        <v>248.151</v>
      </c>
      <c r="P656" s="29">
        <f t="shared" si="70"/>
        <v>224.84399999999997</v>
      </c>
      <c r="Q656" s="29">
        <f>SUM(O656:P656)-0.01</f>
        <v>472.985</v>
      </c>
    </row>
    <row r="657" spans="1:17" ht="28.8" customHeight="1">
      <c r="A657" s="83" t="s">
        <v>994</v>
      </c>
      <c r="B657" s="32">
        <v>88494</v>
      </c>
      <c r="C657" s="32" t="s">
        <v>42</v>
      </c>
      <c r="D657" s="25"/>
      <c r="E657" s="134" t="s">
        <v>1787</v>
      </c>
      <c r="F657" s="135"/>
      <c r="G657" s="135"/>
      <c r="H657" s="135"/>
      <c r="I657" s="135"/>
      <c r="J657" s="135"/>
      <c r="K657" s="14">
        <v>137.1</v>
      </c>
      <c r="L657" s="20" t="s">
        <v>1</v>
      </c>
      <c r="M657" s="13">
        <v>8.14</v>
      </c>
      <c r="N657" s="15">
        <v>16.21</v>
      </c>
      <c r="O657" s="28">
        <f t="shared" si="69"/>
        <v>1115.9940000000001</v>
      </c>
      <c r="P657" s="29">
        <f t="shared" si="70"/>
        <v>2222.391</v>
      </c>
      <c r="Q657" s="29">
        <f>SUM(O657:P657)-0.01</f>
        <v>3338.375</v>
      </c>
    </row>
    <row r="658" spans="1:17" ht="28.2" customHeight="1">
      <c r="A658" s="83" t="s">
        <v>995</v>
      </c>
      <c r="B658" s="32">
        <v>88488</v>
      </c>
      <c r="C658" s="32" t="s">
        <v>42</v>
      </c>
      <c r="D658" s="25"/>
      <c r="E658" s="134" t="s">
        <v>1788</v>
      </c>
      <c r="F658" s="135"/>
      <c r="G658" s="135"/>
      <c r="H658" s="135"/>
      <c r="I658" s="135"/>
      <c r="J658" s="135"/>
      <c r="K658" s="14">
        <v>137.1</v>
      </c>
      <c r="L658" s="20" t="s">
        <v>1</v>
      </c>
      <c r="M658" s="15">
        <v>13.21</v>
      </c>
      <c r="N658" s="13">
        <v>7.84</v>
      </c>
      <c r="O658" s="28">
        <f t="shared" si="69"/>
        <v>1811.0910000000001</v>
      </c>
      <c r="P658" s="29">
        <f t="shared" si="70"/>
        <v>1074.864</v>
      </c>
      <c r="Q658" s="29">
        <f>SUM(O658:P658)-0.01</f>
        <v>2885.9449999999997</v>
      </c>
    </row>
    <row r="659" spans="1:17" ht="12.75">
      <c r="A659" s="25"/>
      <c r="B659" s="25"/>
      <c r="C659" s="25"/>
      <c r="D659" s="25"/>
      <c r="E659" s="140" t="s">
        <v>302</v>
      </c>
      <c r="F659" s="140"/>
      <c r="G659" s="140"/>
      <c r="H659" s="140"/>
      <c r="I659" s="140"/>
      <c r="J659" s="140"/>
      <c r="K659" s="11"/>
      <c r="L659" s="20" t="s">
        <v>0</v>
      </c>
      <c r="O659" s="24">
        <f>SUM(O653:O658)</f>
        <v>6266.2065</v>
      </c>
      <c r="P659" s="24">
        <f>SUM(P653:P658)-0.02</f>
        <v>5632.2196</v>
      </c>
      <c r="Q659" s="24">
        <f>SUM(Q653:Q658)+0.01</f>
        <v>11898.426099999999</v>
      </c>
    </row>
    <row r="660" spans="1:17" ht="12.75">
      <c r="A660" s="25"/>
      <c r="B660" s="25"/>
      <c r="C660" s="25"/>
      <c r="D660" s="25"/>
      <c r="E660" s="11"/>
      <c r="F660" s="11"/>
      <c r="G660" s="11"/>
      <c r="H660" s="11"/>
      <c r="I660" s="11"/>
      <c r="J660" s="11"/>
      <c r="K660" s="11"/>
      <c r="L660" s="20"/>
      <c r="M660" s="18"/>
      <c r="N660" s="35"/>
      <c r="O660" s="18"/>
      <c r="P660" s="35"/>
      <c r="Q660" s="18"/>
    </row>
    <row r="661" spans="1:17" ht="12.75">
      <c r="A661" s="57" t="s">
        <v>915</v>
      </c>
      <c r="B661" s="25"/>
      <c r="C661" s="25"/>
      <c r="D661" s="25"/>
      <c r="E661" s="140" t="s">
        <v>917</v>
      </c>
      <c r="F661" s="140"/>
      <c r="G661" s="140"/>
      <c r="H661" s="140"/>
      <c r="I661" s="140"/>
      <c r="J661" s="140"/>
      <c r="K661" s="11"/>
      <c r="L661" s="31"/>
      <c r="M661" s="11"/>
      <c r="N661" s="11"/>
      <c r="O661" s="11"/>
      <c r="P661" s="11"/>
      <c r="Q661" s="11"/>
    </row>
    <row r="662" spans="1:17" ht="31.2" customHeight="1">
      <c r="A662" s="32" t="s">
        <v>916</v>
      </c>
      <c r="B662" s="32">
        <v>88415</v>
      </c>
      <c r="C662" s="32" t="s">
        <v>42</v>
      </c>
      <c r="D662" s="25"/>
      <c r="E662" s="135" t="s">
        <v>305</v>
      </c>
      <c r="F662" s="135"/>
      <c r="G662" s="135"/>
      <c r="H662" s="135"/>
      <c r="I662" s="135"/>
      <c r="J662" s="135"/>
      <c r="K662" s="14">
        <v>139.16</v>
      </c>
      <c r="L662" s="20" t="s">
        <v>1</v>
      </c>
      <c r="M662" s="13">
        <v>1.81</v>
      </c>
      <c r="N662" s="13">
        <v>1.61</v>
      </c>
      <c r="O662" s="28">
        <f>SUM(K662*M662)</f>
        <v>251.8796</v>
      </c>
      <c r="P662" s="29">
        <f>SUM(K662*N662)</f>
        <v>224.04760000000002</v>
      </c>
      <c r="Q662" s="29">
        <f>SUM(O662:P662)</f>
        <v>475.9272</v>
      </c>
    </row>
    <row r="663" spans="1:17" ht="29.4" customHeight="1">
      <c r="A663" s="32" t="s">
        <v>996</v>
      </c>
      <c r="B663" s="32">
        <v>96130</v>
      </c>
      <c r="C663" s="32" t="s">
        <v>42</v>
      </c>
      <c r="D663" s="25"/>
      <c r="E663" s="135" t="s">
        <v>576</v>
      </c>
      <c r="F663" s="135"/>
      <c r="G663" s="135"/>
      <c r="H663" s="135"/>
      <c r="I663" s="135"/>
      <c r="J663" s="135"/>
      <c r="K663" s="14">
        <v>139.16</v>
      </c>
      <c r="L663" s="20" t="s">
        <v>1</v>
      </c>
      <c r="M663" s="15">
        <v>12.26</v>
      </c>
      <c r="N663" s="15">
        <v>12.75</v>
      </c>
      <c r="O663" s="28">
        <f>SUM(K663*M663)</f>
        <v>1706.1016</v>
      </c>
      <c r="P663" s="29">
        <f>SUM(K663*N663)</f>
        <v>1774.29</v>
      </c>
      <c r="Q663" s="29">
        <f>SUM(O663:P663)</f>
        <v>3480.3916</v>
      </c>
    </row>
    <row r="664" spans="1:17" ht="27.6" customHeight="1">
      <c r="A664" s="32" t="s">
        <v>997</v>
      </c>
      <c r="B664" s="32">
        <v>88489</v>
      </c>
      <c r="C664" s="32" t="s">
        <v>42</v>
      </c>
      <c r="D664" s="25"/>
      <c r="E664" s="135" t="s">
        <v>990</v>
      </c>
      <c r="F664" s="135"/>
      <c r="G664" s="135"/>
      <c r="H664" s="135"/>
      <c r="I664" s="135"/>
      <c r="J664" s="135"/>
      <c r="K664" s="14">
        <v>139.16</v>
      </c>
      <c r="L664" s="20" t="s">
        <v>1</v>
      </c>
      <c r="M664" s="15">
        <v>12.96</v>
      </c>
      <c r="N664" s="13">
        <v>6.03</v>
      </c>
      <c r="O664" s="28">
        <f>SUM(K664*M664)</f>
        <v>1803.5136</v>
      </c>
      <c r="P664" s="29">
        <f>SUM(K664*N664)</f>
        <v>839.1348</v>
      </c>
      <c r="Q664" s="29">
        <f>SUM(O664:P664)-0.01</f>
        <v>2642.6384</v>
      </c>
    </row>
    <row r="665" spans="1:17" ht="12.75">
      <c r="A665" s="32"/>
      <c r="B665" s="32"/>
      <c r="C665" s="32"/>
      <c r="D665" s="25"/>
      <c r="E665" s="140" t="s">
        <v>918</v>
      </c>
      <c r="F665" s="140"/>
      <c r="G665" s="140"/>
      <c r="H665" s="140"/>
      <c r="I665" s="140"/>
      <c r="J665" s="140"/>
      <c r="K665" s="11"/>
      <c r="L665" s="20" t="s">
        <v>0</v>
      </c>
      <c r="O665" s="24">
        <f>SUM(O662:O664)</f>
        <v>3761.4948</v>
      </c>
      <c r="P665" s="24">
        <f>SUM(P662:P664)</f>
        <v>2837.4724</v>
      </c>
      <c r="Q665" s="24">
        <f>SUM(Q662:Q664)</f>
        <v>6598.9572</v>
      </c>
    </row>
    <row r="666" spans="1:17" ht="12.75">
      <c r="A666" s="32"/>
      <c r="B666" s="32"/>
      <c r="C666" s="32"/>
      <c r="D666" s="25"/>
      <c r="E666" s="11"/>
      <c r="F666" s="11"/>
      <c r="G666" s="11"/>
      <c r="H666" s="11"/>
      <c r="I666" s="11"/>
      <c r="J666" s="11"/>
      <c r="K666" s="11"/>
      <c r="L666" s="20"/>
      <c r="M666" s="35"/>
      <c r="N666" s="35"/>
      <c r="O666" s="35"/>
      <c r="P666" s="35"/>
      <c r="Q666" s="35"/>
    </row>
    <row r="667" spans="1:17" ht="12.75">
      <c r="A667" s="25"/>
      <c r="B667" s="25"/>
      <c r="C667" s="25"/>
      <c r="D667" s="25"/>
      <c r="E667" s="140" t="s">
        <v>309</v>
      </c>
      <c r="F667" s="140"/>
      <c r="G667" s="140"/>
      <c r="H667" s="140"/>
      <c r="I667" s="140"/>
      <c r="J667" s="140"/>
      <c r="K667" s="11"/>
      <c r="L667" s="20"/>
      <c r="M667" s="35"/>
      <c r="N667" s="35"/>
      <c r="O667" s="24">
        <f>SUM(O659+O665)</f>
        <v>10027.7013</v>
      </c>
      <c r="P667" s="24">
        <f>SUM(P659+P665)</f>
        <v>8469.692000000001</v>
      </c>
      <c r="Q667" s="24">
        <f>SUM(Q659+Q665)+0.01</f>
        <v>18497.393299999996</v>
      </c>
    </row>
    <row r="668" spans="1:17" ht="12.75">
      <c r="A668" s="25"/>
      <c r="B668" s="25"/>
      <c r="C668" s="25"/>
      <c r="D668" s="25"/>
      <c r="E668" s="11"/>
      <c r="F668" s="11"/>
      <c r="G668" s="11"/>
      <c r="H668" s="11"/>
      <c r="I668" s="11"/>
      <c r="J668" s="11"/>
      <c r="K668" s="11"/>
      <c r="L668" s="20"/>
      <c r="M668" s="35"/>
      <c r="N668" s="35"/>
      <c r="O668" s="11"/>
      <c r="P668" s="11"/>
      <c r="Q668" s="11"/>
    </row>
    <row r="669" spans="1:17" ht="12.75">
      <c r="A669" s="57" t="s">
        <v>910</v>
      </c>
      <c r="B669" s="25"/>
      <c r="C669" s="25"/>
      <c r="D669" s="25"/>
      <c r="E669" s="140" t="s">
        <v>314</v>
      </c>
      <c r="F669" s="140"/>
      <c r="G669" s="140"/>
      <c r="H669" s="140"/>
      <c r="I669" s="140"/>
      <c r="J669" s="140"/>
      <c r="K669" s="120"/>
      <c r="L669" s="31"/>
      <c r="M669" s="11"/>
      <c r="N669" s="11"/>
      <c r="O669" s="11"/>
      <c r="P669" s="11"/>
      <c r="Q669" s="11"/>
    </row>
    <row r="670" spans="1:17" ht="40.8" customHeight="1">
      <c r="A670" s="32" t="s">
        <v>911</v>
      </c>
      <c r="B670" s="83" t="s">
        <v>1791</v>
      </c>
      <c r="C670" s="33" t="s">
        <v>43</v>
      </c>
      <c r="D670" s="25"/>
      <c r="E670" s="134" t="s">
        <v>1742</v>
      </c>
      <c r="F670" s="135"/>
      <c r="G670" s="135"/>
      <c r="H670" s="135"/>
      <c r="I670" s="135"/>
      <c r="J670" s="135"/>
      <c r="K670" s="121">
        <v>7.6</v>
      </c>
      <c r="L670" s="20" t="s">
        <v>1</v>
      </c>
      <c r="M670" s="16">
        <v>1274.78</v>
      </c>
      <c r="N670" s="13">
        <v>83.49</v>
      </c>
      <c r="O670" s="28">
        <f aca="true" t="shared" si="72" ref="O670:O671">SUM(K670*M670)</f>
        <v>9688.328</v>
      </c>
      <c r="P670" s="29">
        <f aca="true" t="shared" si="73" ref="P670:P671">SUM(K670*N670)</f>
        <v>634.5239999999999</v>
      </c>
      <c r="Q670" s="29">
        <f>SUM(O670:P670)</f>
        <v>10322.851999999999</v>
      </c>
    </row>
    <row r="671" spans="1:17" ht="42" customHeight="1">
      <c r="A671" s="32" t="s">
        <v>1000</v>
      </c>
      <c r="B671" s="83" t="s">
        <v>1748</v>
      </c>
      <c r="C671" s="33" t="s">
        <v>43</v>
      </c>
      <c r="D671" s="25"/>
      <c r="E671" s="134" t="s">
        <v>1752</v>
      </c>
      <c r="F671" s="135"/>
      <c r="G671" s="135"/>
      <c r="H671" s="135"/>
      <c r="I671" s="135"/>
      <c r="J671" s="135"/>
      <c r="K671" s="13">
        <v>0.3</v>
      </c>
      <c r="L671" s="20" t="s">
        <v>1</v>
      </c>
      <c r="M671" s="93">
        <v>1226.66</v>
      </c>
      <c r="N671" s="15">
        <v>101.55</v>
      </c>
      <c r="O671" s="28">
        <f t="shared" si="72"/>
        <v>367.998</v>
      </c>
      <c r="P671" s="29">
        <f t="shared" si="73"/>
        <v>30.464999999999996</v>
      </c>
      <c r="Q671" s="29">
        <f>SUM(O671:P671)+0.01</f>
        <v>398.47299999999996</v>
      </c>
    </row>
    <row r="672" spans="1:17" ht="55.2" customHeight="1">
      <c r="A672" s="32" t="s">
        <v>1001</v>
      </c>
      <c r="B672" s="32">
        <v>90798</v>
      </c>
      <c r="C672" s="32" t="s">
        <v>42</v>
      </c>
      <c r="D672" s="25"/>
      <c r="E672" s="139" t="s">
        <v>999</v>
      </c>
      <c r="F672" s="139"/>
      <c r="G672" s="139"/>
      <c r="H672" s="139"/>
      <c r="I672" s="139"/>
      <c r="J672" s="139"/>
      <c r="K672" s="13">
        <v>4</v>
      </c>
      <c r="L672" s="20" t="s">
        <v>7</v>
      </c>
      <c r="M672" s="16">
        <v>1562.86</v>
      </c>
      <c r="N672" s="15">
        <v>88.89</v>
      </c>
      <c r="O672" s="28">
        <f>SUM(K672*M672)</f>
        <v>6251.44</v>
      </c>
      <c r="P672" s="29">
        <f>SUM(K672*N672)</f>
        <v>355.56</v>
      </c>
      <c r="Q672" s="29">
        <f>SUM(O672:P672)</f>
        <v>6607</v>
      </c>
    </row>
    <row r="673" spans="1:17" ht="42" customHeight="1">
      <c r="A673" s="32" t="s">
        <v>1002</v>
      </c>
      <c r="B673" s="83" t="s">
        <v>1749</v>
      </c>
      <c r="C673" s="33" t="s">
        <v>43</v>
      </c>
      <c r="D673" s="25"/>
      <c r="E673" s="134" t="s">
        <v>1754</v>
      </c>
      <c r="F673" s="135"/>
      <c r="G673" s="135"/>
      <c r="H673" s="135"/>
      <c r="I673" s="135"/>
      <c r="J673" s="135"/>
      <c r="K673" s="13">
        <v>6</v>
      </c>
      <c r="L673" s="20" t="s">
        <v>7</v>
      </c>
      <c r="M673" s="16">
        <v>1660.64</v>
      </c>
      <c r="N673" s="116">
        <v>111.28</v>
      </c>
      <c r="O673" s="28">
        <f aca="true" t="shared" si="74" ref="O673">SUM(K673*M673)</f>
        <v>9963.84</v>
      </c>
      <c r="P673" s="29">
        <f aca="true" t="shared" si="75" ref="P673">SUM(K673*N673)</f>
        <v>667.6800000000001</v>
      </c>
      <c r="Q673" s="29">
        <f>SUM(O673:P673)</f>
        <v>10631.52</v>
      </c>
    </row>
    <row r="674" spans="1:17" ht="54.6" customHeight="1">
      <c r="A674" s="32" t="s">
        <v>1003</v>
      </c>
      <c r="B674" s="32">
        <v>90799</v>
      </c>
      <c r="C674" s="32" t="s">
        <v>42</v>
      </c>
      <c r="D674" s="25"/>
      <c r="E674" s="139" t="s">
        <v>998</v>
      </c>
      <c r="F674" s="139"/>
      <c r="G674" s="139"/>
      <c r="H674" s="139"/>
      <c r="I674" s="139"/>
      <c r="J674" s="139"/>
      <c r="K674" s="13">
        <v>1</v>
      </c>
      <c r="L674" s="20" t="s">
        <v>7</v>
      </c>
      <c r="M674" s="16">
        <v>1605.51</v>
      </c>
      <c r="N674" s="15">
        <v>96.48</v>
      </c>
      <c r="O674" s="28">
        <f aca="true" t="shared" si="76" ref="O674">SUM(K674*M674)</f>
        <v>1605.51</v>
      </c>
      <c r="P674" s="29">
        <f aca="true" t="shared" si="77" ref="P674">SUM(K674*N674)</f>
        <v>96.48</v>
      </c>
      <c r="Q674" s="29">
        <f aca="true" t="shared" si="78" ref="Q674">SUM(O674:P674)</f>
        <v>1701.99</v>
      </c>
    </row>
    <row r="675" spans="1:17" ht="46.8" customHeight="1">
      <c r="A675" s="32" t="s">
        <v>1004</v>
      </c>
      <c r="B675" s="83" t="s">
        <v>1758</v>
      </c>
      <c r="C675" s="33" t="s">
        <v>43</v>
      </c>
      <c r="D675" s="25"/>
      <c r="E675" s="134" t="s">
        <v>326</v>
      </c>
      <c r="F675" s="135"/>
      <c r="G675" s="135"/>
      <c r="H675" s="135"/>
      <c r="I675" s="135"/>
      <c r="J675" s="135"/>
      <c r="K675" s="13">
        <v>1</v>
      </c>
      <c r="L675" s="20" t="s">
        <v>7</v>
      </c>
      <c r="M675" s="16">
        <v>1703.19</v>
      </c>
      <c r="N675" s="15">
        <v>117.8</v>
      </c>
      <c r="O675" s="28">
        <f aca="true" t="shared" si="79" ref="O675:O677">SUM(K675*M675)</f>
        <v>1703.19</v>
      </c>
      <c r="P675" s="29">
        <f aca="true" t="shared" si="80" ref="P675:P677">SUM(K675*N675)</f>
        <v>117.8</v>
      </c>
      <c r="Q675" s="29">
        <f aca="true" t="shared" si="81" ref="Q675:Q677">SUM(O675:P675)</f>
        <v>1820.99</v>
      </c>
    </row>
    <row r="676" spans="1:17" ht="46.2" customHeight="1">
      <c r="A676" s="83" t="s">
        <v>1005</v>
      </c>
      <c r="B676" s="83" t="s">
        <v>1762</v>
      </c>
      <c r="C676" s="33" t="s">
        <v>43</v>
      </c>
      <c r="D676" s="25"/>
      <c r="E676" s="134" t="s">
        <v>1768</v>
      </c>
      <c r="F676" s="135"/>
      <c r="G676" s="135"/>
      <c r="H676" s="135"/>
      <c r="I676" s="135"/>
      <c r="J676" s="135"/>
      <c r="K676" s="13">
        <v>2</v>
      </c>
      <c r="L676" s="20" t="s">
        <v>7</v>
      </c>
      <c r="M676" s="16">
        <v>1958.28</v>
      </c>
      <c r="N676" s="15">
        <v>105.1</v>
      </c>
      <c r="O676" s="28">
        <f t="shared" si="79"/>
        <v>3916.56</v>
      </c>
      <c r="P676" s="29">
        <f t="shared" si="80"/>
        <v>210.2</v>
      </c>
      <c r="Q676" s="29">
        <f t="shared" si="81"/>
        <v>4126.76</v>
      </c>
    </row>
    <row r="677" spans="1:17" s="30" customFormat="1" ht="43.2" customHeight="1">
      <c r="A677" s="83" t="s">
        <v>1792</v>
      </c>
      <c r="B677" s="83" t="s">
        <v>1763</v>
      </c>
      <c r="C677" s="33" t="s">
        <v>43</v>
      </c>
      <c r="D677" s="27"/>
      <c r="E677" s="134" t="s">
        <v>1769</v>
      </c>
      <c r="F677" s="135"/>
      <c r="G677" s="135"/>
      <c r="H677" s="135"/>
      <c r="I677" s="135"/>
      <c r="J677" s="135"/>
      <c r="K677" s="13">
        <v>4</v>
      </c>
      <c r="L677" s="20" t="s">
        <v>7</v>
      </c>
      <c r="M677" s="16">
        <v>2072.36</v>
      </c>
      <c r="N677" s="15">
        <v>114.14</v>
      </c>
      <c r="O677" s="28">
        <f t="shared" si="79"/>
        <v>8289.44</v>
      </c>
      <c r="P677" s="29">
        <f t="shared" si="80"/>
        <v>456.56</v>
      </c>
      <c r="Q677" s="29">
        <f t="shared" si="81"/>
        <v>8746</v>
      </c>
    </row>
    <row r="678" spans="1:17" ht="29.4" customHeight="1">
      <c r="A678" s="83" t="s">
        <v>1793</v>
      </c>
      <c r="B678" s="27">
        <v>93187</v>
      </c>
      <c r="C678" s="32" t="s">
        <v>42</v>
      </c>
      <c r="D678" s="27"/>
      <c r="E678" s="134" t="s">
        <v>1756</v>
      </c>
      <c r="F678" s="135"/>
      <c r="G678" s="135"/>
      <c r="H678" s="135"/>
      <c r="I678" s="135"/>
      <c r="J678" s="135"/>
      <c r="K678" s="13">
        <v>20.5</v>
      </c>
      <c r="L678" s="82" t="s">
        <v>1661</v>
      </c>
      <c r="M678" s="13">
        <v>70.2</v>
      </c>
      <c r="N678" s="15">
        <v>27.05</v>
      </c>
      <c r="O678" s="28">
        <f>SUM(K678*M678)</f>
        <v>1439.1000000000001</v>
      </c>
      <c r="P678" s="29">
        <f>SUM(K678*N678)</f>
        <v>554.525</v>
      </c>
      <c r="Q678" s="29">
        <f>SUM(O678:P678)</f>
        <v>1993.625</v>
      </c>
    </row>
    <row r="679" spans="1:17" ht="28.2" customHeight="1">
      <c r="A679" s="83" t="s">
        <v>1794</v>
      </c>
      <c r="B679" s="27">
        <v>93197</v>
      </c>
      <c r="C679" s="32" t="s">
        <v>42</v>
      </c>
      <c r="D679" s="27"/>
      <c r="E679" s="134" t="s">
        <v>1757</v>
      </c>
      <c r="F679" s="135"/>
      <c r="G679" s="135"/>
      <c r="H679" s="135"/>
      <c r="I679" s="135"/>
      <c r="J679" s="135"/>
      <c r="K679" s="13">
        <v>13.6</v>
      </c>
      <c r="L679" s="82" t="s">
        <v>1661</v>
      </c>
      <c r="M679" s="13">
        <v>63.85</v>
      </c>
      <c r="N679" s="13">
        <v>27.14</v>
      </c>
      <c r="O679" s="28">
        <f>SUM(K679*M679)</f>
        <v>868.36</v>
      </c>
      <c r="P679" s="29">
        <f>SUM(K679*N679)</f>
        <v>369.104</v>
      </c>
      <c r="Q679" s="29">
        <f>SUM(O679:P679)</f>
        <v>1237.464</v>
      </c>
    </row>
    <row r="680" spans="1:17" ht="12.75">
      <c r="A680" s="25"/>
      <c r="B680" s="25"/>
      <c r="C680" s="25"/>
      <c r="D680" s="25"/>
      <c r="E680" s="140" t="s">
        <v>322</v>
      </c>
      <c r="F680" s="140"/>
      <c r="G680" s="140"/>
      <c r="H680" s="140"/>
      <c r="I680" s="140"/>
      <c r="J680" s="140"/>
      <c r="K680" s="11"/>
      <c r="L680" s="31"/>
      <c r="O680" s="24">
        <f>SUM(O670:O679)</f>
        <v>44093.765999999996</v>
      </c>
      <c r="P680" s="24">
        <f>SUM(P670:P679)</f>
        <v>3492.8979999999997</v>
      </c>
      <c r="Q680" s="24">
        <f>SUM(Q670:Q679)</f>
        <v>47586.674</v>
      </c>
    </row>
    <row r="681" spans="1:17" ht="12.75">
      <c r="A681" s="25"/>
      <c r="B681" s="25"/>
      <c r="C681" s="25"/>
      <c r="D681" s="25"/>
      <c r="E681" s="11"/>
      <c r="F681" s="11"/>
      <c r="G681" s="11"/>
      <c r="H681" s="11"/>
      <c r="I681" s="11"/>
      <c r="J681" s="11"/>
      <c r="K681" s="11"/>
      <c r="L681" s="31"/>
      <c r="M681" s="18"/>
      <c r="N681" s="35"/>
      <c r="O681" s="18"/>
      <c r="P681" s="35"/>
      <c r="Q681" s="18"/>
    </row>
    <row r="682" spans="1:17" ht="12.75">
      <c r="A682" s="57" t="s">
        <v>907</v>
      </c>
      <c r="B682" s="25"/>
      <c r="C682" s="25"/>
      <c r="D682" s="25"/>
      <c r="E682" s="140" t="s">
        <v>318</v>
      </c>
      <c r="F682" s="140"/>
      <c r="G682" s="140"/>
      <c r="H682" s="140"/>
      <c r="I682" s="140"/>
      <c r="J682" s="140"/>
      <c r="K682" s="11"/>
      <c r="L682" s="31"/>
      <c r="M682" s="11"/>
      <c r="N682" s="11"/>
      <c r="O682" s="11"/>
      <c r="P682" s="11"/>
      <c r="Q682" s="11"/>
    </row>
    <row r="683" spans="1:17" ht="12.75">
      <c r="A683" s="57" t="s">
        <v>908</v>
      </c>
      <c r="B683" s="25"/>
      <c r="C683" s="25"/>
      <c r="D683" s="25"/>
      <c r="E683" s="140" t="s">
        <v>319</v>
      </c>
      <c r="F683" s="140"/>
      <c r="G683" s="140"/>
      <c r="H683" s="140"/>
      <c r="I683" s="140"/>
      <c r="J683" s="140"/>
      <c r="K683" s="11"/>
      <c r="L683" s="31"/>
      <c r="M683" s="11"/>
      <c r="N683" s="11"/>
      <c r="O683" s="11"/>
      <c r="P683" s="11"/>
      <c r="Q683" s="11"/>
    </row>
    <row r="684" spans="1:17" ht="12.75">
      <c r="A684" s="25" t="s">
        <v>909</v>
      </c>
      <c r="B684" s="25" t="s">
        <v>321</v>
      </c>
      <c r="C684" s="33" t="s">
        <v>43</v>
      </c>
      <c r="D684" s="25"/>
      <c r="E684" s="68" t="s">
        <v>320</v>
      </c>
      <c r="F684" s="11"/>
      <c r="G684" s="11"/>
      <c r="H684" s="11"/>
      <c r="I684" s="11"/>
      <c r="J684" s="11"/>
      <c r="K684" s="15">
        <v>16</v>
      </c>
      <c r="L684" s="20" t="s">
        <v>6</v>
      </c>
      <c r="M684" s="15">
        <v>52.65</v>
      </c>
      <c r="N684" s="15">
        <v>23.61</v>
      </c>
      <c r="O684" s="28">
        <f>SUM(K684*M684)</f>
        <v>842.4</v>
      </c>
      <c r="P684" s="29">
        <f>SUM(K684*N684)</f>
        <v>377.76</v>
      </c>
      <c r="Q684" s="29">
        <f>SUM(O684:P684)</f>
        <v>1220.1599999999999</v>
      </c>
    </row>
    <row r="685" spans="1:17" ht="12.75">
      <c r="A685" s="25"/>
      <c r="B685" s="25"/>
      <c r="C685" s="25"/>
      <c r="D685" s="25"/>
      <c r="E685" s="140" t="s">
        <v>323</v>
      </c>
      <c r="F685" s="140"/>
      <c r="G685" s="140"/>
      <c r="H685" s="140"/>
      <c r="I685" s="140"/>
      <c r="J685" s="140"/>
      <c r="K685" s="11"/>
      <c r="L685" s="20" t="s">
        <v>0</v>
      </c>
      <c r="O685" s="24">
        <f>SUM(O684)</f>
        <v>842.4</v>
      </c>
      <c r="P685" s="24">
        <f>SUM(P684)</f>
        <v>377.76</v>
      </c>
      <c r="Q685" s="24">
        <f>SUM(Q684)</f>
        <v>1220.1599999999999</v>
      </c>
    </row>
    <row r="686" spans="1:17" ht="12.75">
      <c r="A686" s="25"/>
      <c r="B686" s="25"/>
      <c r="C686" s="25"/>
      <c r="D686" s="25"/>
      <c r="E686" s="11"/>
      <c r="F686" s="11"/>
      <c r="G686" s="11"/>
      <c r="H686" s="11"/>
      <c r="I686" s="11"/>
      <c r="J686" s="11"/>
      <c r="K686" s="11"/>
      <c r="L686" s="20"/>
      <c r="M686" s="36"/>
      <c r="N686" s="36"/>
      <c r="O686" s="36"/>
      <c r="P686" s="36"/>
      <c r="Q686" s="35"/>
    </row>
    <row r="687" spans="1:17" ht="12.75">
      <c r="A687" s="25"/>
      <c r="B687" s="25"/>
      <c r="C687" s="25"/>
      <c r="D687" s="25"/>
      <c r="E687" s="140" t="s">
        <v>324</v>
      </c>
      <c r="F687" s="140"/>
      <c r="G687" s="140"/>
      <c r="H687" s="140"/>
      <c r="I687" s="140"/>
      <c r="J687" s="140"/>
      <c r="K687" s="11"/>
      <c r="L687" s="20"/>
      <c r="M687" s="36"/>
      <c r="N687" s="36"/>
      <c r="O687" s="24">
        <f>SUM(O685)</f>
        <v>842.4</v>
      </c>
      <c r="P687" s="24">
        <f>SUM(P685)</f>
        <v>377.76</v>
      </c>
      <c r="Q687" s="24">
        <f>SUM(Q685)</f>
        <v>1220.1599999999999</v>
      </c>
    </row>
    <row r="688" spans="1:17" ht="12.75">
      <c r="A688" s="25"/>
      <c r="B688" s="25"/>
      <c r="C688" s="25"/>
      <c r="D688" s="25"/>
      <c r="E688" s="11"/>
      <c r="F688" s="11"/>
      <c r="G688" s="11"/>
      <c r="H688" s="11"/>
      <c r="I688" s="11"/>
      <c r="J688" s="11"/>
      <c r="K688" s="11"/>
      <c r="L688" s="20"/>
      <c r="M688" s="36"/>
      <c r="N688" s="36"/>
      <c r="O688" s="11"/>
      <c r="P688" s="11"/>
      <c r="Q688" s="11"/>
    </row>
    <row r="689" spans="1:17" ht="12.75">
      <c r="A689" s="25"/>
      <c r="B689" s="25"/>
      <c r="C689" s="25"/>
      <c r="D689" s="25"/>
      <c r="E689" s="140" t="s">
        <v>325</v>
      </c>
      <c r="F689" s="140"/>
      <c r="G689" s="140"/>
      <c r="H689" s="140"/>
      <c r="I689" s="140"/>
      <c r="J689" s="140"/>
      <c r="K689" s="11"/>
      <c r="L689" s="20"/>
      <c r="M689" s="36"/>
      <c r="N689" s="36"/>
      <c r="O689" s="24">
        <f>SUM(O614+O620+O624+O649+O667+O680+O687)+0.01</f>
        <v>179342.0558</v>
      </c>
      <c r="P689" s="24">
        <f>SUM(P614+P620+P624+P649+P667+P680+P687)</f>
        <v>66801.4144</v>
      </c>
      <c r="Q689" s="24">
        <f>SUM(Q614+Q620+Q624+Q649+Q667+Q680+Q687)</f>
        <v>246143.4702</v>
      </c>
    </row>
    <row r="690" spans="1:17" ht="12.75">
      <c r="A690" s="25"/>
      <c r="B690" s="25"/>
      <c r="C690" s="25"/>
      <c r="D690" s="25"/>
      <c r="E690" s="11"/>
      <c r="F690" s="11"/>
      <c r="G690" s="11"/>
      <c r="H690" s="11"/>
      <c r="I690" s="11"/>
      <c r="J690" s="11"/>
      <c r="K690" s="11"/>
      <c r="L690" s="20"/>
      <c r="M690" s="36"/>
      <c r="N690" s="36"/>
      <c r="O690" s="11"/>
      <c r="P690" s="11"/>
      <c r="Q690" s="11"/>
    </row>
    <row r="691" spans="1:17" ht="12.75">
      <c r="A691" s="57" t="s">
        <v>931</v>
      </c>
      <c r="B691" s="25"/>
      <c r="C691" s="25"/>
      <c r="D691" s="25"/>
      <c r="E691" s="140" t="s">
        <v>339</v>
      </c>
      <c r="F691" s="140"/>
      <c r="G691" s="140"/>
      <c r="H691" s="140"/>
      <c r="I691" s="140"/>
      <c r="J691" s="140"/>
      <c r="K691" s="11"/>
      <c r="L691" s="31"/>
      <c r="M691" s="11"/>
      <c r="N691" s="11"/>
      <c r="O691" s="11"/>
      <c r="P691" s="11"/>
      <c r="Q691" s="11"/>
    </row>
    <row r="692" spans="1:17" ht="12.75">
      <c r="A692" s="57" t="s">
        <v>932</v>
      </c>
      <c r="B692" s="25"/>
      <c r="C692" s="25"/>
      <c r="D692" s="25"/>
      <c r="E692" s="140" t="s">
        <v>340</v>
      </c>
      <c r="F692" s="140"/>
      <c r="G692" s="140"/>
      <c r="H692" s="140"/>
      <c r="I692" s="140"/>
      <c r="J692" s="140"/>
      <c r="K692" s="11"/>
      <c r="L692" s="31"/>
      <c r="M692" s="11"/>
      <c r="N692" s="11"/>
      <c r="O692" s="11"/>
      <c r="P692" s="11"/>
      <c r="Q692" s="11"/>
    </row>
    <row r="693" spans="1:17" ht="55.2" customHeight="1">
      <c r="A693" s="32" t="s">
        <v>933</v>
      </c>
      <c r="B693" s="32">
        <v>86941</v>
      </c>
      <c r="C693" s="32" t="s">
        <v>42</v>
      </c>
      <c r="D693" s="25"/>
      <c r="E693" s="135" t="s">
        <v>600</v>
      </c>
      <c r="F693" s="135"/>
      <c r="G693" s="135"/>
      <c r="H693" s="135"/>
      <c r="I693" s="135"/>
      <c r="J693" s="135"/>
      <c r="K693" s="13">
        <v>3</v>
      </c>
      <c r="L693" s="20" t="s">
        <v>7</v>
      </c>
      <c r="M693" s="16">
        <v>1040.69</v>
      </c>
      <c r="N693" s="15">
        <v>71.45</v>
      </c>
      <c r="O693" s="28">
        <f aca="true" t="shared" si="82" ref="O693:O702">SUM(K693*M693)</f>
        <v>3122.07</v>
      </c>
      <c r="P693" s="29">
        <f aca="true" t="shared" si="83" ref="P693:P702">SUM(K693*N693)</f>
        <v>214.35000000000002</v>
      </c>
      <c r="Q693" s="29">
        <f aca="true" t="shared" si="84" ref="Q693:Q702">SUM(O693:P693)</f>
        <v>3336.42</v>
      </c>
    </row>
    <row r="694" spans="1:17" ht="56.4" customHeight="1">
      <c r="A694" s="32" t="s">
        <v>1017</v>
      </c>
      <c r="B694" s="32">
        <v>86943</v>
      </c>
      <c r="C694" s="32" t="s">
        <v>42</v>
      </c>
      <c r="D694" s="25"/>
      <c r="E694" s="135" t="s">
        <v>1006</v>
      </c>
      <c r="F694" s="135"/>
      <c r="G694" s="135"/>
      <c r="H694" s="135"/>
      <c r="I694" s="135"/>
      <c r="J694" s="135"/>
      <c r="K694" s="13">
        <v>2</v>
      </c>
      <c r="L694" s="20" t="s">
        <v>7</v>
      </c>
      <c r="M694" s="14">
        <v>281.56</v>
      </c>
      <c r="N694" s="15">
        <v>27.71</v>
      </c>
      <c r="O694" s="28">
        <f t="shared" si="82"/>
        <v>563.12</v>
      </c>
      <c r="P694" s="29">
        <f t="shared" si="83"/>
        <v>55.42</v>
      </c>
      <c r="Q694" s="29">
        <f t="shared" si="84"/>
        <v>618.54</v>
      </c>
    </row>
    <row r="695" spans="1:17" ht="41.4" customHeight="1">
      <c r="A695" s="32" t="s">
        <v>1018</v>
      </c>
      <c r="B695" s="32">
        <v>86932</v>
      </c>
      <c r="C695" s="32" t="s">
        <v>42</v>
      </c>
      <c r="D695" s="25"/>
      <c r="E695" s="135" t="s">
        <v>1007</v>
      </c>
      <c r="F695" s="135"/>
      <c r="G695" s="135"/>
      <c r="H695" s="135"/>
      <c r="I695" s="135"/>
      <c r="J695" s="135"/>
      <c r="K695" s="13">
        <v>2</v>
      </c>
      <c r="L695" s="20" t="s">
        <v>7</v>
      </c>
      <c r="M695" s="14">
        <v>553.48</v>
      </c>
      <c r="N695" s="15">
        <v>33.04</v>
      </c>
      <c r="O695" s="28">
        <f t="shared" si="82"/>
        <v>1106.96</v>
      </c>
      <c r="P695" s="29">
        <f t="shared" si="83"/>
        <v>66.08</v>
      </c>
      <c r="Q695" s="29">
        <f t="shared" si="84"/>
        <v>1173.04</v>
      </c>
    </row>
    <row r="696" spans="1:17" ht="27.6" customHeight="1">
      <c r="A696" s="32" t="s">
        <v>1019</v>
      </c>
      <c r="B696" s="32">
        <v>100849</v>
      </c>
      <c r="C696" s="32" t="s">
        <v>42</v>
      </c>
      <c r="D696" s="25"/>
      <c r="E696" s="135" t="s">
        <v>1008</v>
      </c>
      <c r="F696" s="135"/>
      <c r="G696" s="135"/>
      <c r="H696" s="135"/>
      <c r="I696" s="135"/>
      <c r="J696" s="135"/>
      <c r="K696" s="13">
        <v>2</v>
      </c>
      <c r="L696" s="20" t="s">
        <v>7</v>
      </c>
      <c r="M696" s="15">
        <v>53.98</v>
      </c>
      <c r="N696" s="13">
        <v>4.8</v>
      </c>
      <c r="O696" s="28">
        <f t="shared" si="82"/>
        <v>107.96</v>
      </c>
      <c r="P696" s="29">
        <f t="shared" si="83"/>
        <v>9.6</v>
      </c>
      <c r="Q696" s="29">
        <f t="shared" si="84"/>
        <v>117.55999999999999</v>
      </c>
    </row>
    <row r="697" spans="1:17" ht="28.2" customHeight="1">
      <c r="A697" s="83" t="s">
        <v>1020</v>
      </c>
      <c r="B697" s="32">
        <v>86880</v>
      </c>
      <c r="C697" s="32" t="s">
        <v>42</v>
      </c>
      <c r="D697" s="25"/>
      <c r="E697" s="139" t="s">
        <v>1009</v>
      </c>
      <c r="F697" s="139"/>
      <c r="G697" s="139"/>
      <c r="H697" s="139"/>
      <c r="I697" s="139"/>
      <c r="J697" s="139"/>
      <c r="K697" s="13">
        <v>3</v>
      </c>
      <c r="L697" s="20" t="s">
        <v>7</v>
      </c>
      <c r="M697" s="15">
        <v>27.78</v>
      </c>
      <c r="N697" s="13">
        <v>3.84</v>
      </c>
      <c r="O697" s="28">
        <f>SUM(K697*M697)</f>
        <v>83.34</v>
      </c>
      <c r="P697" s="29">
        <f>SUM(K697*N697)</f>
        <v>11.52</v>
      </c>
      <c r="Q697" s="29">
        <f>SUM(O697:P697)</f>
        <v>94.86</v>
      </c>
    </row>
    <row r="698" spans="1:17" ht="28.2" customHeight="1">
      <c r="A698" s="83" t="s">
        <v>1715</v>
      </c>
      <c r="B698" s="32">
        <v>86881</v>
      </c>
      <c r="C698" s="32" t="s">
        <v>42</v>
      </c>
      <c r="D698" s="25"/>
      <c r="E698" s="139" t="s">
        <v>348</v>
      </c>
      <c r="F698" s="139"/>
      <c r="G698" s="139"/>
      <c r="H698" s="139"/>
      <c r="I698" s="139"/>
      <c r="J698" s="139"/>
      <c r="K698" s="13">
        <v>3</v>
      </c>
      <c r="L698" s="20" t="s">
        <v>7</v>
      </c>
      <c r="M698" s="14">
        <v>319.55</v>
      </c>
      <c r="N698" s="13">
        <v>8.55</v>
      </c>
      <c r="O698" s="28">
        <f t="shared" si="82"/>
        <v>958.6500000000001</v>
      </c>
      <c r="P698" s="29">
        <f t="shared" si="83"/>
        <v>25.650000000000002</v>
      </c>
      <c r="Q698" s="29">
        <f t="shared" si="84"/>
        <v>984.3000000000001</v>
      </c>
    </row>
    <row r="699" spans="1:17" ht="25.2" customHeight="1">
      <c r="A699" s="83" t="s">
        <v>1021</v>
      </c>
      <c r="B699" s="32">
        <v>103018</v>
      </c>
      <c r="C699" s="32" t="s">
        <v>42</v>
      </c>
      <c r="D699" s="25"/>
      <c r="E699" s="135" t="s">
        <v>351</v>
      </c>
      <c r="F699" s="135"/>
      <c r="G699" s="135"/>
      <c r="H699" s="135"/>
      <c r="I699" s="135"/>
      <c r="J699" s="135"/>
      <c r="K699" s="13">
        <v>1</v>
      </c>
      <c r="L699" s="20" t="s">
        <v>7</v>
      </c>
      <c r="M699" s="14">
        <v>286.26</v>
      </c>
      <c r="N699" s="15">
        <v>37.3</v>
      </c>
      <c r="O699" s="28">
        <f t="shared" si="82"/>
        <v>286.26</v>
      </c>
      <c r="P699" s="29">
        <f t="shared" si="83"/>
        <v>37.3</v>
      </c>
      <c r="Q699" s="29">
        <f t="shared" si="84"/>
        <v>323.56</v>
      </c>
    </row>
    <row r="700" spans="1:17" ht="30.6" customHeight="1">
      <c r="A700" s="83" t="s">
        <v>1022</v>
      </c>
      <c r="B700" s="32">
        <v>86910</v>
      </c>
      <c r="C700" s="32" t="s">
        <v>42</v>
      </c>
      <c r="D700" s="25"/>
      <c r="E700" s="135" t="s">
        <v>1010</v>
      </c>
      <c r="F700" s="135"/>
      <c r="G700" s="135"/>
      <c r="H700" s="135"/>
      <c r="I700" s="135"/>
      <c r="J700" s="135"/>
      <c r="K700" s="13">
        <v>2</v>
      </c>
      <c r="L700" s="20" t="s">
        <v>7</v>
      </c>
      <c r="M700" s="14">
        <v>197.83</v>
      </c>
      <c r="N700" s="13">
        <v>3.63</v>
      </c>
      <c r="O700" s="28">
        <f>SUM(K700*M700)</f>
        <v>395.66</v>
      </c>
      <c r="P700" s="29">
        <f>SUM(K700*N700)</f>
        <v>7.26</v>
      </c>
      <c r="Q700" s="29">
        <f>SUM(O700:P700)</f>
        <v>402.92</v>
      </c>
    </row>
    <row r="701" spans="1:17" ht="19.8" customHeight="1">
      <c r="A701" s="83" t="s">
        <v>1023</v>
      </c>
      <c r="B701" s="83" t="s">
        <v>1533</v>
      </c>
      <c r="C701" s="33" t="s">
        <v>43</v>
      </c>
      <c r="D701" s="25"/>
      <c r="E701" s="135" t="s">
        <v>1534</v>
      </c>
      <c r="F701" s="135"/>
      <c r="G701" s="135"/>
      <c r="H701" s="135"/>
      <c r="I701" s="135"/>
      <c r="J701" s="135"/>
      <c r="K701" s="13">
        <v>1</v>
      </c>
      <c r="L701" s="20" t="s">
        <v>7</v>
      </c>
      <c r="M701" s="14">
        <v>258.1</v>
      </c>
      <c r="N701" s="13">
        <v>30.73</v>
      </c>
      <c r="O701" s="28">
        <f>SUM(K701*M701)</f>
        <v>258.1</v>
      </c>
      <c r="P701" s="29">
        <f>SUM(K701*N701)</f>
        <v>30.73</v>
      </c>
      <c r="Q701" s="29">
        <f>SUM(O701:P701)</f>
        <v>288.83000000000004</v>
      </c>
    </row>
    <row r="702" spans="1:17" ht="53.4" customHeight="1">
      <c r="A702" s="83" t="s">
        <v>1024</v>
      </c>
      <c r="B702" s="32">
        <v>86922</v>
      </c>
      <c r="C702" s="32" t="s">
        <v>42</v>
      </c>
      <c r="D702" s="25"/>
      <c r="E702" s="135" t="s">
        <v>1011</v>
      </c>
      <c r="F702" s="135"/>
      <c r="G702" s="135"/>
      <c r="H702" s="135"/>
      <c r="I702" s="135"/>
      <c r="J702" s="135"/>
      <c r="K702" s="13">
        <v>1</v>
      </c>
      <c r="L702" s="20" t="s">
        <v>7</v>
      </c>
      <c r="M702" s="16">
        <v>1056.41</v>
      </c>
      <c r="N702" s="15">
        <v>46.19</v>
      </c>
      <c r="O702" s="28">
        <f t="shared" si="82"/>
        <v>1056.41</v>
      </c>
      <c r="P702" s="29">
        <f t="shared" si="83"/>
        <v>46.19</v>
      </c>
      <c r="Q702" s="29">
        <f t="shared" si="84"/>
        <v>1102.6000000000001</v>
      </c>
    </row>
    <row r="703" spans="1:17" ht="12.75">
      <c r="A703" s="25"/>
      <c r="B703" s="25"/>
      <c r="C703" s="25"/>
      <c r="D703" s="25"/>
      <c r="E703" s="140" t="s">
        <v>342</v>
      </c>
      <c r="F703" s="140"/>
      <c r="G703" s="140"/>
      <c r="H703" s="140"/>
      <c r="I703" s="140"/>
      <c r="J703" s="140"/>
      <c r="K703" s="11"/>
      <c r="L703" s="20" t="s">
        <v>0</v>
      </c>
      <c r="O703" s="24">
        <f>SUM(O693:O702)</f>
        <v>7938.530000000001</v>
      </c>
      <c r="P703" s="24">
        <f>SUM(P693:P702)</f>
        <v>504.1</v>
      </c>
      <c r="Q703" s="24">
        <f>SUM(Q693:Q702)</f>
        <v>8442.630000000001</v>
      </c>
    </row>
    <row r="704" spans="1:17" ht="12.75">
      <c r="A704" s="25"/>
      <c r="B704" s="25"/>
      <c r="C704" s="25"/>
      <c r="D704" s="25"/>
      <c r="E704" s="11"/>
      <c r="F704" s="11"/>
      <c r="G704" s="11"/>
      <c r="H704" s="11"/>
      <c r="I704" s="11"/>
      <c r="J704" s="11"/>
      <c r="K704" s="11"/>
      <c r="L704" s="20"/>
      <c r="M704" s="18"/>
      <c r="N704" s="35"/>
      <c r="O704" s="18"/>
      <c r="P704" s="35"/>
      <c r="Q704" s="72"/>
    </row>
    <row r="705" spans="1:17" ht="12.75">
      <c r="A705" s="57" t="s">
        <v>940</v>
      </c>
      <c r="B705" s="25"/>
      <c r="C705" s="25"/>
      <c r="D705" s="25"/>
      <c r="E705" s="140" t="s">
        <v>358</v>
      </c>
      <c r="F705" s="140"/>
      <c r="G705" s="140"/>
      <c r="H705" s="140"/>
      <c r="I705" s="140"/>
      <c r="J705" s="140"/>
      <c r="K705" s="11"/>
      <c r="L705" s="31"/>
      <c r="M705" s="11"/>
      <c r="N705" s="11"/>
      <c r="O705" s="11"/>
      <c r="P705" s="11"/>
      <c r="Q705" s="11"/>
    </row>
    <row r="706" spans="1:17" ht="28.2" customHeight="1">
      <c r="A706" s="32" t="s">
        <v>941</v>
      </c>
      <c r="B706" s="32">
        <v>95544</v>
      </c>
      <c r="C706" s="32" t="s">
        <v>42</v>
      </c>
      <c r="D706" s="25"/>
      <c r="E706" s="135" t="s">
        <v>1012</v>
      </c>
      <c r="F706" s="135"/>
      <c r="G706" s="135"/>
      <c r="H706" s="135"/>
      <c r="I706" s="135"/>
      <c r="J706" s="135"/>
      <c r="K706" s="13">
        <v>8</v>
      </c>
      <c r="L706" s="20" t="s">
        <v>7</v>
      </c>
      <c r="M706" s="15">
        <v>89.06</v>
      </c>
      <c r="N706" s="13">
        <v>9.88</v>
      </c>
      <c r="O706" s="28">
        <f>SUM(K706*M706)</f>
        <v>712.48</v>
      </c>
      <c r="P706" s="29">
        <f>SUM(K706*N706)</f>
        <v>79.04</v>
      </c>
      <c r="Q706" s="29">
        <f>SUM(O706:P706)</f>
        <v>791.52</v>
      </c>
    </row>
    <row r="707" spans="1:17" ht="28.2" customHeight="1">
      <c r="A707" s="32" t="s">
        <v>1014</v>
      </c>
      <c r="B707" s="32">
        <v>95547</v>
      </c>
      <c r="C707" s="32" t="s">
        <v>42</v>
      </c>
      <c r="D707" s="25"/>
      <c r="E707" s="135" t="s">
        <v>605</v>
      </c>
      <c r="F707" s="135"/>
      <c r="G707" s="135"/>
      <c r="H707" s="135"/>
      <c r="I707" s="135"/>
      <c r="J707" s="135"/>
      <c r="K707" s="13">
        <v>8</v>
      </c>
      <c r="L707" s="20" t="s">
        <v>7</v>
      </c>
      <c r="M707" s="15">
        <v>48.4</v>
      </c>
      <c r="N707" s="13">
        <v>9.88</v>
      </c>
      <c r="O707" s="28">
        <f>SUM(K707*M707)</f>
        <v>387.2</v>
      </c>
      <c r="P707" s="29">
        <f>SUM(K707*N707)</f>
        <v>79.04</v>
      </c>
      <c r="Q707" s="29">
        <f>SUM(O707:P707)</f>
        <v>466.24</v>
      </c>
    </row>
    <row r="708" spans="1:17" ht="12.75">
      <c r="A708" s="32" t="s">
        <v>1015</v>
      </c>
      <c r="B708" s="32" t="s">
        <v>380</v>
      </c>
      <c r="C708" s="33" t="s">
        <v>43</v>
      </c>
      <c r="D708" s="25"/>
      <c r="E708" s="104" t="s">
        <v>379</v>
      </c>
      <c r="F708" s="11"/>
      <c r="G708" s="11"/>
      <c r="H708" s="11"/>
      <c r="I708" s="11"/>
      <c r="J708" s="11"/>
      <c r="K708" s="15">
        <v>10</v>
      </c>
      <c r="L708" s="20" t="s">
        <v>7</v>
      </c>
      <c r="M708" s="15">
        <v>52.44</v>
      </c>
      <c r="N708" s="13">
        <v>9.88</v>
      </c>
      <c r="O708" s="28">
        <f>SUM(K708*M708)</f>
        <v>524.4</v>
      </c>
      <c r="P708" s="29">
        <f>SUM(K708*N708)</f>
        <v>98.80000000000001</v>
      </c>
      <c r="Q708" s="29">
        <f>SUM(O708:P708)</f>
        <v>623.2</v>
      </c>
    </row>
    <row r="709" spans="1:17" ht="24.6" customHeight="1">
      <c r="A709" s="32" t="s">
        <v>1016</v>
      </c>
      <c r="B709" s="32" t="s">
        <v>377</v>
      </c>
      <c r="C709" s="33" t="s">
        <v>43</v>
      </c>
      <c r="D709" s="25"/>
      <c r="E709" s="104" t="s">
        <v>376</v>
      </c>
      <c r="F709" s="11"/>
      <c r="G709" s="11"/>
      <c r="H709" s="11"/>
      <c r="I709" s="11"/>
      <c r="J709" s="11"/>
      <c r="K709" s="13">
        <v>2</v>
      </c>
      <c r="L709" s="20" t="s">
        <v>7</v>
      </c>
      <c r="M709" s="15">
        <v>58.28</v>
      </c>
      <c r="N709" s="13">
        <v>9.88</v>
      </c>
      <c r="O709" s="28">
        <f>SUM(K709*M709)</f>
        <v>116.56</v>
      </c>
      <c r="P709" s="29">
        <f>SUM(K709*N709)</f>
        <v>19.76</v>
      </c>
      <c r="Q709" s="29">
        <f>SUM(O709:P709)</f>
        <v>136.32</v>
      </c>
    </row>
    <row r="710" spans="1:17" ht="12.75">
      <c r="A710" s="32"/>
      <c r="B710" s="32"/>
      <c r="C710" s="32"/>
      <c r="D710" s="25"/>
      <c r="E710" s="140" t="s">
        <v>374</v>
      </c>
      <c r="F710" s="140"/>
      <c r="G710" s="140"/>
      <c r="H710" s="140"/>
      <c r="I710" s="140"/>
      <c r="J710" s="140"/>
      <c r="K710" s="11"/>
      <c r="L710" s="20" t="s">
        <v>0</v>
      </c>
      <c r="O710" s="49">
        <f>SUM(O706:O709)</f>
        <v>1740.6399999999999</v>
      </c>
      <c r="P710" s="49">
        <f>SUM(P706:P709)</f>
        <v>276.64</v>
      </c>
      <c r="Q710" s="49">
        <f>SUM(Q706:Q709)</f>
        <v>2017.28</v>
      </c>
    </row>
    <row r="711" spans="1:17" ht="12.75">
      <c r="A711" s="32"/>
      <c r="B711" s="32"/>
      <c r="C711" s="32"/>
      <c r="D711" s="25"/>
      <c r="E711" s="11"/>
      <c r="F711" s="11"/>
      <c r="G711" s="11"/>
      <c r="H711" s="11"/>
      <c r="I711" s="11"/>
      <c r="J711" s="11"/>
      <c r="K711" s="11"/>
      <c r="L711" s="20"/>
      <c r="M711" s="35"/>
      <c r="N711" s="36"/>
      <c r="O711" s="35"/>
      <c r="P711" s="36"/>
      <c r="Q711" s="35"/>
    </row>
    <row r="712" spans="1:17" ht="12.75">
      <c r="A712" s="57" t="s">
        <v>942</v>
      </c>
      <c r="B712" s="25"/>
      <c r="C712" s="25"/>
      <c r="D712" s="25"/>
      <c r="E712" s="140" t="s">
        <v>387</v>
      </c>
      <c r="F712" s="140"/>
      <c r="G712" s="140"/>
      <c r="H712" s="140"/>
      <c r="I712" s="140"/>
      <c r="J712" s="140"/>
      <c r="K712" s="11"/>
      <c r="L712" s="31"/>
      <c r="M712" s="11"/>
      <c r="N712" s="11"/>
      <c r="O712" s="11"/>
      <c r="P712" s="11"/>
      <c r="Q712" s="11"/>
    </row>
    <row r="713" spans="1:17" ht="12.75">
      <c r="A713" s="57" t="s">
        <v>943</v>
      </c>
      <c r="B713" s="25"/>
      <c r="C713" s="25"/>
      <c r="D713" s="25"/>
      <c r="E713" s="140" t="s">
        <v>397</v>
      </c>
      <c r="F713" s="140"/>
      <c r="G713" s="140"/>
      <c r="H713" s="140"/>
      <c r="I713" s="140"/>
      <c r="J713" s="140"/>
      <c r="K713" s="11"/>
      <c r="L713" s="31"/>
      <c r="M713" s="11"/>
      <c r="N713" s="11"/>
      <c r="O713" s="11"/>
      <c r="P713" s="11"/>
      <c r="Q713" s="11"/>
    </row>
    <row r="714" spans="1:17" ht="55.8" customHeight="1">
      <c r="A714" s="32" t="s">
        <v>944</v>
      </c>
      <c r="B714" s="32">
        <v>91784</v>
      </c>
      <c r="C714" s="32" t="s">
        <v>42</v>
      </c>
      <c r="D714" s="25"/>
      <c r="E714" s="134" t="s">
        <v>1535</v>
      </c>
      <c r="F714" s="135"/>
      <c r="G714" s="135"/>
      <c r="H714" s="135"/>
      <c r="I714" s="135"/>
      <c r="J714" s="135"/>
      <c r="K714" s="15">
        <v>25</v>
      </c>
      <c r="L714" s="20" t="s">
        <v>6</v>
      </c>
      <c r="M714" s="15">
        <v>18.76</v>
      </c>
      <c r="N714" s="15">
        <v>33.51</v>
      </c>
      <c r="O714" s="28">
        <f>SUM(K714*M714)</f>
        <v>469.00000000000006</v>
      </c>
      <c r="P714" s="29">
        <f>SUM(K714*N714)</f>
        <v>837.75</v>
      </c>
      <c r="Q714" s="29">
        <f>SUM(O714:P714)</f>
        <v>1306.75</v>
      </c>
    </row>
    <row r="715" spans="1:17" ht="53.4" customHeight="1">
      <c r="A715" s="32" t="s">
        <v>1025</v>
      </c>
      <c r="B715" s="32">
        <v>91785</v>
      </c>
      <c r="C715" s="32" t="s">
        <v>42</v>
      </c>
      <c r="D715" s="25"/>
      <c r="E715" s="135" t="s">
        <v>1013</v>
      </c>
      <c r="F715" s="135"/>
      <c r="G715" s="135"/>
      <c r="H715" s="135"/>
      <c r="I715" s="135"/>
      <c r="J715" s="135"/>
      <c r="K715" s="15">
        <v>12</v>
      </c>
      <c r="L715" s="20" t="s">
        <v>6</v>
      </c>
      <c r="M715" s="15">
        <v>19.6</v>
      </c>
      <c r="N715" s="15">
        <v>32.58</v>
      </c>
      <c r="O715" s="28">
        <f>SUM(K715*M715)</f>
        <v>235.20000000000002</v>
      </c>
      <c r="P715" s="29">
        <f>SUM(K715*N715)</f>
        <v>390.96</v>
      </c>
      <c r="Q715" s="29">
        <f>SUM(O715:P715)</f>
        <v>626.16</v>
      </c>
    </row>
    <row r="716" spans="1:17" ht="52.8" customHeight="1">
      <c r="A716" s="32" t="s">
        <v>1026</v>
      </c>
      <c r="B716" s="32">
        <v>91786</v>
      </c>
      <c r="C716" s="32" t="s">
        <v>42</v>
      </c>
      <c r="D716" s="25"/>
      <c r="E716" s="135" t="s">
        <v>610</v>
      </c>
      <c r="F716" s="135"/>
      <c r="G716" s="135"/>
      <c r="H716" s="135"/>
      <c r="I716" s="135"/>
      <c r="J716" s="135"/>
      <c r="K716" s="15">
        <v>6</v>
      </c>
      <c r="L716" s="20" t="s">
        <v>6</v>
      </c>
      <c r="M716" s="15">
        <v>28.16</v>
      </c>
      <c r="N716" s="15">
        <v>14.3</v>
      </c>
      <c r="O716" s="28">
        <f>SUM(K716*M716)</f>
        <v>168.96</v>
      </c>
      <c r="P716" s="29">
        <f>SUM(K716*N716)</f>
        <v>85.80000000000001</v>
      </c>
      <c r="Q716" s="29">
        <f>SUM(O716:P716)</f>
        <v>254.76000000000002</v>
      </c>
    </row>
    <row r="717" spans="1:17" ht="12.75">
      <c r="A717" s="32"/>
      <c r="B717" s="32"/>
      <c r="C717" s="32"/>
      <c r="D717" s="25"/>
      <c r="E717" s="140" t="s">
        <v>398</v>
      </c>
      <c r="F717" s="140"/>
      <c r="G717" s="140"/>
      <c r="H717" s="140"/>
      <c r="I717" s="140"/>
      <c r="J717" s="140"/>
      <c r="K717" s="11"/>
      <c r="L717" s="20" t="s">
        <v>0</v>
      </c>
      <c r="O717" s="24">
        <f>SUM(O714:O716)</f>
        <v>873.1600000000001</v>
      </c>
      <c r="P717" s="24">
        <f>SUM(P714:P716)</f>
        <v>1314.51</v>
      </c>
      <c r="Q717" s="24">
        <f>SUM(Q714:Q716)</f>
        <v>2187.67</v>
      </c>
    </row>
    <row r="718" spans="1:17" ht="12.75">
      <c r="A718" s="32"/>
      <c r="B718" s="32"/>
      <c r="C718" s="32"/>
      <c r="D718" s="25"/>
      <c r="E718" s="11"/>
      <c r="F718" s="11"/>
      <c r="G718" s="11"/>
      <c r="H718" s="11"/>
      <c r="I718" s="11"/>
      <c r="J718" s="11"/>
      <c r="K718" s="11"/>
      <c r="L718" s="20"/>
      <c r="M718" s="35"/>
      <c r="N718" s="35"/>
      <c r="O718" s="35"/>
      <c r="P718" s="35"/>
      <c r="Q718" s="35"/>
    </row>
    <row r="719" spans="1:17" ht="12.75">
      <c r="A719" s="58" t="s">
        <v>945</v>
      </c>
      <c r="B719" s="32"/>
      <c r="C719" s="32"/>
      <c r="D719" s="25"/>
      <c r="E719" s="140" t="s">
        <v>404</v>
      </c>
      <c r="F719" s="140"/>
      <c r="G719" s="140"/>
      <c r="H719" s="140"/>
      <c r="I719" s="140"/>
      <c r="J719" s="140"/>
      <c r="K719" s="11"/>
      <c r="L719" s="31"/>
      <c r="M719" s="11"/>
      <c r="N719" s="11"/>
      <c r="O719" s="11"/>
      <c r="P719" s="11"/>
      <c r="Q719" s="11"/>
    </row>
    <row r="720" spans="1:17" ht="43.2" customHeight="1">
      <c r="A720" s="32" t="s">
        <v>946</v>
      </c>
      <c r="B720" s="32">
        <v>89987</v>
      </c>
      <c r="C720" s="32" t="s">
        <v>42</v>
      </c>
      <c r="D720" s="25"/>
      <c r="E720" s="134" t="s">
        <v>1530</v>
      </c>
      <c r="F720" s="135"/>
      <c r="G720" s="135"/>
      <c r="H720" s="135"/>
      <c r="I720" s="135"/>
      <c r="J720" s="135"/>
      <c r="K720" s="13">
        <v>8</v>
      </c>
      <c r="L720" s="20" t="s">
        <v>7</v>
      </c>
      <c r="M720" s="14">
        <v>123.18</v>
      </c>
      <c r="N720" s="15">
        <v>10.29</v>
      </c>
      <c r="O720" s="28">
        <f>SUM(K720*M720)</f>
        <v>985.44</v>
      </c>
      <c r="P720" s="29">
        <f>SUM(K720*N720)</f>
        <v>82.32</v>
      </c>
      <c r="Q720" s="29">
        <f>SUM(O720:P720)</f>
        <v>1067.76</v>
      </c>
    </row>
    <row r="721" spans="1:17" ht="30.6" customHeight="1">
      <c r="A721" s="32" t="s">
        <v>1027</v>
      </c>
      <c r="B721" s="32">
        <v>94793</v>
      </c>
      <c r="C721" s="32" t="s">
        <v>42</v>
      </c>
      <c r="D721" s="25"/>
      <c r="E721" s="134" t="s">
        <v>1536</v>
      </c>
      <c r="F721" s="135"/>
      <c r="G721" s="135"/>
      <c r="H721" s="135"/>
      <c r="I721" s="135"/>
      <c r="J721" s="135"/>
      <c r="K721" s="13">
        <v>1</v>
      </c>
      <c r="L721" s="20" t="s">
        <v>7</v>
      </c>
      <c r="M721" s="14">
        <v>209.4</v>
      </c>
      <c r="N721" s="13">
        <v>14.56</v>
      </c>
      <c r="O721" s="28">
        <f>SUM(K721*M721)</f>
        <v>209.4</v>
      </c>
      <c r="P721" s="29">
        <f>SUM(K721*N721)</f>
        <v>14.56</v>
      </c>
      <c r="Q721" s="29">
        <f>SUM(O721:P721)</f>
        <v>223.96</v>
      </c>
    </row>
    <row r="722" spans="1:17" ht="12.75">
      <c r="A722" s="32"/>
      <c r="B722" s="32"/>
      <c r="C722" s="32"/>
      <c r="D722" s="25"/>
      <c r="E722" s="140" t="s">
        <v>436</v>
      </c>
      <c r="F722" s="140"/>
      <c r="G722" s="140"/>
      <c r="H722" s="140"/>
      <c r="I722" s="140"/>
      <c r="J722" s="140"/>
      <c r="K722" s="11"/>
      <c r="L722" s="20" t="s">
        <v>0</v>
      </c>
      <c r="O722" s="24">
        <f>SUM(O720:O721)</f>
        <v>1194.8400000000001</v>
      </c>
      <c r="P722" s="24">
        <f>SUM(P720:P721)</f>
        <v>96.88</v>
      </c>
      <c r="Q722" s="24">
        <f>SUM(Q720:Q721)</f>
        <v>1291.72</v>
      </c>
    </row>
    <row r="723" spans="1:17" ht="12.75">
      <c r="A723" s="32"/>
      <c r="B723" s="32"/>
      <c r="C723" s="32"/>
      <c r="D723" s="25"/>
      <c r="E723" s="11"/>
      <c r="F723" s="11"/>
      <c r="G723" s="11"/>
      <c r="H723" s="11"/>
      <c r="I723" s="11"/>
      <c r="J723" s="11"/>
      <c r="K723" s="11"/>
      <c r="L723" s="20"/>
      <c r="M723" s="35"/>
      <c r="N723" s="36"/>
      <c r="O723" s="35"/>
      <c r="P723" s="36"/>
      <c r="Q723" s="35"/>
    </row>
    <row r="724" spans="1:17" ht="12.75">
      <c r="A724" s="32"/>
      <c r="B724" s="32"/>
      <c r="C724" s="32"/>
      <c r="D724" s="25"/>
      <c r="E724" s="140" t="s">
        <v>437</v>
      </c>
      <c r="F724" s="140"/>
      <c r="G724" s="140"/>
      <c r="H724" s="140"/>
      <c r="I724" s="140"/>
      <c r="J724" s="140"/>
      <c r="K724" s="11"/>
      <c r="L724" s="20"/>
      <c r="M724" s="35"/>
      <c r="N724" s="36"/>
      <c r="O724" s="24">
        <f>SUM(O717+O722)</f>
        <v>2068</v>
      </c>
      <c r="P724" s="24">
        <f>SUM(P717+P722)</f>
        <v>1411.3899999999999</v>
      </c>
      <c r="Q724" s="24">
        <f>SUM(Q717+Q722)</f>
        <v>3479.3900000000003</v>
      </c>
    </row>
    <row r="725" spans="1:17" ht="12.75">
      <c r="A725" s="25"/>
      <c r="B725" s="25"/>
      <c r="C725" s="25"/>
      <c r="D725" s="25"/>
      <c r="E725" s="11"/>
      <c r="F725" s="11"/>
      <c r="G725" s="11"/>
      <c r="H725" s="11"/>
      <c r="I725" s="11"/>
      <c r="J725" s="11"/>
      <c r="K725" s="11"/>
      <c r="L725" s="20"/>
      <c r="M725" s="35"/>
      <c r="N725" s="36"/>
      <c r="O725" s="11"/>
      <c r="P725" s="11"/>
      <c r="Q725" s="11"/>
    </row>
    <row r="726" spans="1:17" ht="12.75">
      <c r="A726" s="57" t="s">
        <v>934</v>
      </c>
      <c r="B726" s="25"/>
      <c r="C726" s="25"/>
      <c r="D726" s="25"/>
      <c r="E726" s="140" t="s">
        <v>1503</v>
      </c>
      <c r="F726" s="140"/>
      <c r="G726" s="140"/>
      <c r="H726" s="140"/>
      <c r="I726" s="140"/>
      <c r="J726" s="140"/>
      <c r="K726" s="11"/>
      <c r="L726" s="31"/>
      <c r="M726" s="11"/>
      <c r="N726" s="11"/>
      <c r="O726" s="11"/>
      <c r="P726" s="11"/>
      <c r="Q726" s="11"/>
    </row>
    <row r="727" spans="1:17" ht="12.75">
      <c r="A727" s="57" t="s">
        <v>935</v>
      </c>
      <c r="B727" s="25"/>
      <c r="C727" s="25"/>
      <c r="D727" s="25"/>
      <c r="E727" s="140" t="s">
        <v>397</v>
      </c>
      <c r="F727" s="140"/>
      <c r="G727" s="140"/>
      <c r="H727" s="140"/>
      <c r="I727" s="140"/>
      <c r="J727" s="140"/>
      <c r="K727" s="11"/>
      <c r="L727" s="31"/>
      <c r="M727" s="11"/>
      <c r="N727" s="11"/>
      <c r="O727" s="11"/>
      <c r="P727" s="11"/>
      <c r="Q727" s="11"/>
    </row>
    <row r="728" spans="1:17" ht="54.6" customHeight="1">
      <c r="A728" s="32" t="s">
        <v>936</v>
      </c>
      <c r="B728" s="32">
        <v>91792</v>
      </c>
      <c r="C728" s="32" t="s">
        <v>42</v>
      </c>
      <c r="D728" s="25"/>
      <c r="E728" s="135" t="s">
        <v>617</v>
      </c>
      <c r="F728" s="135"/>
      <c r="G728" s="135"/>
      <c r="H728" s="135"/>
      <c r="I728" s="135"/>
      <c r="J728" s="135"/>
      <c r="K728" s="13">
        <v>2</v>
      </c>
      <c r="L728" s="20" t="s">
        <v>6</v>
      </c>
      <c r="M728" s="15">
        <v>29.16</v>
      </c>
      <c r="N728" s="15">
        <v>40.69</v>
      </c>
      <c r="O728" s="28">
        <f>SUM(K728*M728)</f>
        <v>58.32</v>
      </c>
      <c r="P728" s="29">
        <f>SUM(K728*N728)</f>
        <v>81.38</v>
      </c>
      <c r="Q728" s="29">
        <f>SUM(O728:P728)</f>
        <v>139.7</v>
      </c>
    </row>
    <row r="729" spans="1:17" ht="55.8" customHeight="1">
      <c r="A729" s="32" t="s">
        <v>1031</v>
      </c>
      <c r="B729" s="32">
        <v>91793</v>
      </c>
      <c r="C729" s="32" t="s">
        <v>42</v>
      </c>
      <c r="D729" s="25"/>
      <c r="E729" s="135" t="s">
        <v>618</v>
      </c>
      <c r="F729" s="135"/>
      <c r="G729" s="135"/>
      <c r="H729" s="135"/>
      <c r="I729" s="135"/>
      <c r="J729" s="135"/>
      <c r="K729" s="15">
        <v>22</v>
      </c>
      <c r="L729" s="20" t="s">
        <v>6</v>
      </c>
      <c r="M729" s="15">
        <v>55.89</v>
      </c>
      <c r="N729" s="15">
        <v>51.04</v>
      </c>
      <c r="O729" s="28">
        <f>SUM(K729*M729)</f>
        <v>1229.58</v>
      </c>
      <c r="P729" s="29">
        <f>SUM(K729*N729)</f>
        <v>1122.8799999999999</v>
      </c>
      <c r="Q729" s="29">
        <f>SUM(O729:P729)</f>
        <v>2352.46</v>
      </c>
    </row>
    <row r="730" spans="1:17" ht="68.4" customHeight="1">
      <c r="A730" s="32" t="s">
        <v>1032</v>
      </c>
      <c r="B730" s="32">
        <v>91794</v>
      </c>
      <c r="C730" s="32" t="s">
        <v>42</v>
      </c>
      <c r="D730" s="25"/>
      <c r="E730" s="135" t="s">
        <v>1028</v>
      </c>
      <c r="F730" s="135"/>
      <c r="G730" s="135"/>
      <c r="H730" s="135"/>
      <c r="I730" s="135"/>
      <c r="J730" s="135"/>
      <c r="K730" s="13">
        <v>4</v>
      </c>
      <c r="L730" s="20" t="s">
        <v>6</v>
      </c>
      <c r="M730" s="15">
        <v>40.61</v>
      </c>
      <c r="N730" s="15">
        <v>15.19</v>
      </c>
      <c r="O730" s="28">
        <f>SUM(K730*M730)</f>
        <v>162.44</v>
      </c>
      <c r="P730" s="29">
        <f>SUM(K730*N730)</f>
        <v>60.76</v>
      </c>
      <c r="Q730" s="29">
        <f>SUM(O730:P730)</f>
        <v>223.2</v>
      </c>
    </row>
    <row r="731" spans="1:17" ht="52.2" customHeight="1">
      <c r="A731" s="32" t="s">
        <v>1033</v>
      </c>
      <c r="B731" s="32">
        <v>91795</v>
      </c>
      <c r="C731" s="32" t="s">
        <v>42</v>
      </c>
      <c r="D731" s="25"/>
      <c r="E731" s="135" t="s">
        <v>1029</v>
      </c>
      <c r="F731" s="135"/>
      <c r="G731" s="135"/>
      <c r="H731" s="135"/>
      <c r="I731" s="135"/>
      <c r="J731" s="135"/>
      <c r="K731" s="15">
        <v>48</v>
      </c>
      <c r="L731" s="20" t="s">
        <v>6</v>
      </c>
      <c r="M731" s="15">
        <v>61.69</v>
      </c>
      <c r="N731" s="15">
        <v>29.94</v>
      </c>
      <c r="O731" s="28">
        <f>SUM(K731*M731)</f>
        <v>2961.12</v>
      </c>
      <c r="P731" s="29">
        <f>SUM(K731*N731)</f>
        <v>1437.1200000000001</v>
      </c>
      <c r="Q731" s="29">
        <f>SUM(O731:P731)</f>
        <v>4398.24</v>
      </c>
    </row>
    <row r="732" spans="1:17" ht="12.75">
      <c r="A732" s="32"/>
      <c r="B732" s="32"/>
      <c r="C732" s="32"/>
      <c r="D732" s="25"/>
      <c r="E732" s="140" t="s">
        <v>937</v>
      </c>
      <c r="F732" s="140"/>
      <c r="G732" s="140"/>
      <c r="H732" s="140"/>
      <c r="I732" s="140"/>
      <c r="J732" s="140"/>
      <c r="K732" s="11"/>
      <c r="L732" s="20" t="s">
        <v>0</v>
      </c>
      <c r="O732" s="24">
        <f>SUM(O728:O731)</f>
        <v>4411.46</v>
      </c>
      <c r="P732" s="24">
        <f>SUM(P728:P731)</f>
        <v>2702.14</v>
      </c>
      <c r="Q732" s="24">
        <f>SUM(Q728:Q731)</f>
        <v>7113.599999999999</v>
      </c>
    </row>
    <row r="733" spans="1:17" ht="12.75">
      <c r="A733" s="32"/>
      <c r="B733" s="32"/>
      <c r="C733" s="32"/>
      <c r="D733" s="25"/>
      <c r="E733" s="11"/>
      <c r="F733" s="11"/>
      <c r="G733" s="11"/>
      <c r="H733" s="11"/>
      <c r="I733" s="11"/>
      <c r="J733" s="11"/>
      <c r="K733" s="11"/>
      <c r="L733" s="20"/>
      <c r="M733" s="35"/>
      <c r="N733" s="35"/>
      <c r="O733" s="35"/>
      <c r="P733" s="35"/>
      <c r="Q733" s="35"/>
    </row>
    <row r="734" spans="1:17" ht="12.75">
      <c r="A734" s="58" t="s">
        <v>938</v>
      </c>
      <c r="B734" s="32"/>
      <c r="C734" s="32"/>
      <c r="D734" s="25"/>
      <c r="E734" s="140" t="s">
        <v>404</v>
      </c>
      <c r="F734" s="140"/>
      <c r="G734" s="140"/>
      <c r="H734" s="140"/>
      <c r="I734" s="140"/>
      <c r="J734" s="140"/>
      <c r="K734" s="11"/>
      <c r="L734" s="31"/>
      <c r="M734" s="11"/>
      <c r="N734" s="11"/>
      <c r="O734" s="11"/>
      <c r="P734" s="11"/>
      <c r="Q734" s="11"/>
    </row>
    <row r="735" spans="1:17" ht="40.8" customHeight="1">
      <c r="A735" s="32" t="s">
        <v>939</v>
      </c>
      <c r="B735" s="32">
        <v>89707</v>
      </c>
      <c r="C735" s="32" t="s">
        <v>42</v>
      </c>
      <c r="D735" s="25"/>
      <c r="E735" s="135" t="s">
        <v>500</v>
      </c>
      <c r="F735" s="135"/>
      <c r="G735" s="135"/>
      <c r="H735" s="135"/>
      <c r="I735" s="135"/>
      <c r="J735" s="135"/>
      <c r="K735" s="13">
        <v>3</v>
      </c>
      <c r="L735" s="20" t="s">
        <v>7</v>
      </c>
      <c r="M735" s="15">
        <v>40.61</v>
      </c>
      <c r="N735" s="15">
        <v>11.64</v>
      </c>
      <c r="O735" s="28">
        <f>SUM(K735*M735)</f>
        <v>121.83</v>
      </c>
      <c r="P735" s="29">
        <f>SUM(K735*N735)</f>
        <v>34.92</v>
      </c>
      <c r="Q735" s="29">
        <f>SUM(O735:P735)</f>
        <v>156.75</v>
      </c>
    </row>
    <row r="736" spans="1:17" ht="29.4" customHeight="1">
      <c r="A736" s="32" t="s">
        <v>1030</v>
      </c>
      <c r="B736" s="32">
        <v>98102</v>
      </c>
      <c r="C736" s="32" t="s">
        <v>42</v>
      </c>
      <c r="D736" s="25"/>
      <c r="E736" s="135" t="s">
        <v>623</v>
      </c>
      <c r="F736" s="135"/>
      <c r="G736" s="135"/>
      <c r="H736" s="135"/>
      <c r="I736" s="135"/>
      <c r="J736" s="135"/>
      <c r="K736" s="13">
        <v>3</v>
      </c>
      <c r="L736" s="20" t="s">
        <v>7</v>
      </c>
      <c r="M736" s="14">
        <v>205.53</v>
      </c>
      <c r="N736" s="13">
        <v>5.41</v>
      </c>
      <c r="O736" s="28">
        <f>SUM(K736*M736)</f>
        <v>616.59</v>
      </c>
      <c r="P736" s="29">
        <f>SUM(K736*N736)</f>
        <v>16.23</v>
      </c>
      <c r="Q736" s="29">
        <f>SUM(O736:P736)</f>
        <v>632.82</v>
      </c>
    </row>
    <row r="737" spans="1:17" ht="12.75">
      <c r="A737" s="32"/>
      <c r="B737" s="32"/>
      <c r="C737" s="32"/>
      <c r="D737" s="25"/>
      <c r="E737" s="140" t="s">
        <v>436</v>
      </c>
      <c r="F737" s="140"/>
      <c r="G737" s="140"/>
      <c r="H737" s="140"/>
      <c r="I737" s="140"/>
      <c r="J737" s="140"/>
      <c r="K737" s="11"/>
      <c r="L737" s="20" t="s">
        <v>0</v>
      </c>
      <c r="O737" s="24">
        <f>SUM(O735:O736)</f>
        <v>738.4200000000001</v>
      </c>
      <c r="P737" s="24">
        <f>SUM(P735:P736)</f>
        <v>51.150000000000006</v>
      </c>
      <c r="Q737" s="24">
        <f>SUM(Q735:Q736)</f>
        <v>789.57</v>
      </c>
    </row>
    <row r="738" spans="1:17" ht="12.75">
      <c r="A738" s="32"/>
      <c r="B738" s="32"/>
      <c r="C738" s="32"/>
      <c r="D738" s="25"/>
      <c r="E738" s="11"/>
      <c r="F738" s="11"/>
      <c r="G738" s="11"/>
      <c r="H738" s="11"/>
      <c r="I738" s="11"/>
      <c r="J738" s="11"/>
      <c r="K738" s="11"/>
      <c r="L738" s="20"/>
      <c r="M738" s="36"/>
      <c r="N738" s="70"/>
      <c r="O738" s="36"/>
      <c r="P738" s="70"/>
      <c r="Q738" s="36"/>
    </row>
    <row r="739" spans="1:17" ht="12.75">
      <c r="A739" s="32"/>
      <c r="B739" s="32"/>
      <c r="C739" s="32"/>
      <c r="D739" s="25"/>
      <c r="E739" s="140" t="s">
        <v>1504</v>
      </c>
      <c r="F739" s="140"/>
      <c r="G739" s="140"/>
      <c r="H739" s="140"/>
      <c r="I739" s="140"/>
      <c r="J739" s="140"/>
      <c r="K739" s="11"/>
      <c r="L739" s="20"/>
      <c r="M739" s="36"/>
      <c r="N739" s="70"/>
      <c r="O739" s="23">
        <f>SUM(O732+O737)</f>
        <v>5149.88</v>
      </c>
      <c r="P739" s="23">
        <f>SUM(P732+P737)</f>
        <v>2753.29</v>
      </c>
      <c r="Q739" s="23">
        <f>SUM(Q732+Q737)</f>
        <v>7903.169999999999</v>
      </c>
    </row>
    <row r="740" spans="1:17" ht="12.75">
      <c r="A740" s="32"/>
      <c r="B740" s="32"/>
      <c r="C740" s="32"/>
      <c r="D740" s="25"/>
      <c r="E740" s="11"/>
      <c r="F740" s="11"/>
      <c r="G740" s="11"/>
      <c r="H740" s="11"/>
      <c r="I740" s="11"/>
      <c r="J740" s="11"/>
      <c r="K740" s="11"/>
      <c r="L740" s="20"/>
      <c r="M740" s="36"/>
      <c r="N740" s="70"/>
      <c r="O740" s="55"/>
      <c r="P740" s="11"/>
      <c r="Q740" s="11"/>
    </row>
    <row r="741" spans="1:17" ht="12.75">
      <c r="A741" s="32"/>
      <c r="B741" s="32"/>
      <c r="C741" s="32"/>
      <c r="D741" s="25"/>
      <c r="E741" s="140" t="s">
        <v>625</v>
      </c>
      <c r="F741" s="140"/>
      <c r="G741" s="140"/>
      <c r="H741" s="140"/>
      <c r="I741" s="140"/>
      <c r="J741" s="140"/>
      <c r="K741" s="11"/>
      <c r="L741" s="20"/>
      <c r="M741" s="36"/>
      <c r="N741" s="70"/>
      <c r="O741" s="23">
        <f>SUM(O703+O710+O724+O739)</f>
        <v>16897.05</v>
      </c>
      <c r="P741" s="23">
        <f>SUM(P703+P710+P724+P739)</f>
        <v>4945.42</v>
      </c>
      <c r="Q741" s="23">
        <f>SUM(Q703+Q710+Q724+Q739)</f>
        <v>21842.47</v>
      </c>
    </row>
    <row r="742" spans="1:14" ht="12.75">
      <c r="A742" s="32"/>
      <c r="B742" s="32"/>
      <c r="C742" s="32"/>
      <c r="D742" s="25"/>
      <c r="E742" s="11"/>
      <c r="F742" s="11"/>
      <c r="G742" s="11"/>
      <c r="H742" s="11"/>
      <c r="I742" s="11"/>
      <c r="J742" s="11"/>
      <c r="K742" s="11"/>
      <c r="L742" s="20"/>
      <c r="M742" s="36"/>
      <c r="N742" s="70"/>
    </row>
    <row r="743" spans="1:17" ht="12.75">
      <c r="A743" s="32"/>
      <c r="B743" s="32"/>
      <c r="C743" s="32"/>
      <c r="D743" s="25"/>
      <c r="E743" s="140" t="s">
        <v>893</v>
      </c>
      <c r="F743" s="140"/>
      <c r="G743" s="140"/>
      <c r="H743" s="140"/>
      <c r="I743" s="140"/>
      <c r="J743" s="140"/>
      <c r="K743" s="11"/>
      <c r="L743" s="20" t="s">
        <v>0</v>
      </c>
      <c r="O743" s="24">
        <f>SUM(O601+O689+O741)</f>
        <v>333426.8967</v>
      </c>
      <c r="P743" s="24">
        <f>SUM(P601+P689+P741)</f>
        <v>106099.8942</v>
      </c>
      <c r="Q743" s="24">
        <f>SUM(Q601+Q689+Q741)</f>
        <v>439526.7909</v>
      </c>
    </row>
    <row r="744" spans="1:17" ht="12.75">
      <c r="A744" s="32"/>
      <c r="B744" s="32"/>
      <c r="C744" s="32"/>
      <c r="D744" s="25"/>
      <c r="E744" s="66"/>
      <c r="F744" s="11"/>
      <c r="G744" s="11"/>
      <c r="H744" s="11"/>
      <c r="I744" s="11"/>
      <c r="J744" s="11"/>
      <c r="K744" s="11"/>
      <c r="L744" s="20"/>
      <c r="M744" s="17"/>
      <c r="N744" s="18"/>
      <c r="O744" s="17"/>
      <c r="P744" s="18"/>
      <c r="Q744" s="73"/>
    </row>
    <row r="745" spans="1:17" ht="12.75">
      <c r="A745" s="58" t="s">
        <v>1034</v>
      </c>
      <c r="B745" s="32"/>
      <c r="C745" s="32"/>
      <c r="D745" s="25"/>
      <c r="E745" s="140" t="s">
        <v>1038</v>
      </c>
      <c r="F745" s="140"/>
      <c r="G745" s="140"/>
      <c r="H745" s="140"/>
      <c r="I745" s="140"/>
      <c r="J745" s="140"/>
      <c r="K745" s="11"/>
      <c r="L745" s="31"/>
      <c r="M745" s="11"/>
      <c r="N745" s="11"/>
      <c r="O745" s="11"/>
      <c r="P745" s="11"/>
      <c r="Q745" s="11"/>
    </row>
    <row r="746" spans="1:17" ht="12.75">
      <c r="A746" s="57" t="s">
        <v>1035</v>
      </c>
      <c r="B746" s="25"/>
      <c r="C746" s="25"/>
      <c r="D746" s="25"/>
      <c r="E746" s="140" t="s">
        <v>148</v>
      </c>
      <c r="F746" s="140"/>
      <c r="G746" s="140"/>
      <c r="H746" s="140"/>
      <c r="I746" s="140"/>
      <c r="J746" s="140"/>
      <c r="K746" s="11"/>
      <c r="L746" s="31"/>
      <c r="M746" s="11"/>
      <c r="N746" s="11"/>
      <c r="O746" s="11"/>
      <c r="P746" s="11"/>
      <c r="Q746" s="11"/>
    </row>
    <row r="747" spans="1:17" ht="12.75">
      <c r="A747" s="57" t="s">
        <v>1036</v>
      </c>
      <c r="B747" s="25"/>
      <c r="C747" s="25"/>
      <c r="D747" s="25"/>
      <c r="E747" s="140" t="s">
        <v>1268</v>
      </c>
      <c r="F747" s="140"/>
      <c r="G747" s="140"/>
      <c r="H747" s="140"/>
      <c r="I747" s="140"/>
      <c r="J747" s="140"/>
      <c r="K747" s="11"/>
      <c r="L747" s="31"/>
      <c r="M747" s="11"/>
      <c r="N747" s="11"/>
      <c r="O747" s="11"/>
      <c r="P747" s="11"/>
      <c r="Q747" s="11"/>
    </row>
    <row r="748" spans="1:17" ht="12.75">
      <c r="A748" s="57" t="s">
        <v>1037</v>
      </c>
      <c r="B748" s="25"/>
      <c r="C748" s="25"/>
      <c r="D748" s="25"/>
      <c r="E748" s="85" t="s">
        <v>1263</v>
      </c>
      <c r="F748" s="85"/>
      <c r="G748" s="85"/>
      <c r="H748" s="85"/>
      <c r="I748" s="85"/>
      <c r="J748" s="85"/>
      <c r="K748" s="11"/>
      <c r="L748" s="31"/>
      <c r="M748" s="11"/>
      <c r="N748" s="11"/>
      <c r="O748" s="11"/>
      <c r="P748" s="11"/>
      <c r="Q748" s="11"/>
    </row>
    <row r="749" spans="1:17" ht="39.6" customHeight="1">
      <c r="A749" s="83" t="s">
        <v>1368</v>
      </c>
      <c r="B749" s="27">
        <v>100656</v>
      </c>
      <c r="C749" s="32" t="s">
        <v>42</v>
      </c>
      <c r="D749" s="27"/>
      <c r="E749" s="134" t="s">
        <v>1264</v>
      </c>
      <c r="F749" s="134"/>
      <c r="G749" s="134"/>
      <c r="H749" s="134"/>
      <c r="I749" s="134"/>
      <c r="J749" s="134"/>
      <c r="K749" s="15">
        <v>126</v>
      </c>
      <c r="L749" s="82" t="s">
        <v>1266</v>
      </c>
      <c r="M749" s="13">
        <v>115.91</v>
      </c>
      <c r="N749" s="15">
        <v>16.36</v>
      </c>
      <c r="O749" s="28">
        <f>SUM(K749*M749)</f>
        <v>14604.66</v>
      </c>
      <c r="P749" s="29">
        <f>SUM(K749*N749)</f>
        <v>2061.36</v>
      </c>
      <c r="Q749" s="29">
        <f>SUM(O749:P749)</f>
        <v>16666.02</v>
      </c>
    </row>
    <row r="750" spans="1:17" ht="40.2" customHeight="1">
      <c r="A750" s="83" t="s">
        <v>1369</v>
      </c>
      <c r="B750" s="27">
        <v>100657</v>
      </c>
      <c r="C750" s="32" t="s">
        <v>42</v>
      </c>
      <c r="D750" s="27"/>
      <c r="E750" s="134" t="s">
        <v>1313</v>
      </c>
      <c r="F750" s="134"/>
      <c r="G750" s="134"/>
      <c r="H750" s="134"/>
      <c r="I750" s="134"/>
      <c r="J750" s="134"/>
      <c r="K750" s="15">
        <v>48</v>
      </c>
      <c r="L750" s="82" t="s">
        <v>1266</v>
      </c>
      <c r="M750" s="13">
        <v>153.73</v>
      </c>
      <c r="N750" s="15">
        <v>17.23</v>
      </c>
      <c r="O750" s="28">
        <f>SUM(K750*M750)</f>
        <v>7379.039999999999</v>
      </c>
      <c r="P750" s="29">
        <f>SUM(K750*N750)</f>
        <v>827.04</v>
      </c>
      <c r="Q750" s="29">
        <f>SUM(O750:P750)</f>
        <v>8206.079999999998</v>
      </c>
    </row>
    <row r="751" spans="1:17" ht="31.2" customHeight="1">
      <c r="A751" s="83" t="s">
        <v>1370</v>
      </c>
      <c r="B751" s="27">
        <v>95601</v>
      </c>
      <c r="C751" s="32" t="s">
        <v>42</v>
      </c>
      <c r="D751" s="27"/>
      <c r="E751" s="134" t="s">
        <v>1267</v>
      </c>
      <c r="F751" s="134"/>
      <c r="G751" s="134"/>
      <c r="H751" s="134"/>
      <c r="I751" s="134"/>
      <c r="J751" s="134"/>
      <c r="K751" s="13">
        <v>31</v>
      </c>
      <c r="L751" s="20" t="s">
        <v>7</v>
      </c>
      <c r="M751" s="13">
        <v>2.03</v>
      </c>
      <c r="N751" s="15">
        <v>16.79</v>
      </c>
      <c r="O751" s="28">
        <f>SUM(K751*M751)</f>
        <v>62.92999999999999</v>
      </c>
      <c r="P751" s="29">
        <f>SUM(K751*N751)</f>
        <v>520.49</v>
      </c>
      <c r="Q751" s="29">
        <f>SUM(O751:P751)</f>
        <v>583.42</v>
      </c>
    </row>
    <row r="752" spans="1:17" ht="12.75">
      <c r="A752" s="58"/>
      <c r="E752" s="140" t="s">
        <v>1265</v>
      </c>
      <c r="F752" s="140"/>
      <c r="G752" s="140"/>
      <c r="H752" s="140"/>
      <c r="I752" s="140"/>
      <c r="J752" s="140"/>
      <c r="K752" s="11"/>
      <c r="L752" s="20" t="s">
        <v>0</v>
      </c>
      <c r="M752" s="35"/>
      <c r="N752" s="35"/>
      <c r="O752" s="24">
        <f>SUM(O749:O751)</f>
        <v>22046.629999999997</v>
      </c>
      <c r="P752" s="24">
        <f>SUM(P749:P751)</f>
        <v>3408.8900000000003</v>
      </c>
      <c r="Q752" s="24">
        <f>SUM(Q749:Q751)</f>
        <v>25455.519999999997</v>
      </c>
    </row>
    <row r="753" spans="1:17" ht="12.75">
      <c r="A753" s="57"/>
      <c r="B753" s="25"/>
      <c r="C753" s="25"/>
      <c r="D753" s="25"/>
      <c r="E753" s="85"/>
      <c r="F753" s="85"/>
      <c r="G753" s="85"/>
      <c r="H753" s="85"/>
      <c r="I753" s="85"/>
      <c r="J753" s="85"/>
      <c r="K753" s="11"/>
      <c r="L753" s="31"/>
      <c r="M753" s="11"/>
      <c r="N753" s="11"/>
      <c r="O753" s="11"/>
      <c r="P753" s="11"/>
      <c r="Q753" s="11"/>
    </row>
    <row r="754" spans="1:17" ht="12.75">
      <c r="A754" s="57" t="s">
        <v>1061</v>
      </c>
      <c r="B754" s="25"/>
      <c r="C754" s="25"/>
      <c r="D754" s="25"/>
      <c r="E754" s="140" t="s">
        <v>1262</v>
      </c>
      <c r="F754" s="140"/>
      <c r="G754" s="140"/>
      <c r="H754" s="140"/>
      <c r="I754" s="140"/>
      <c r="J754" s="140"/>
      <c r="K754" s="11"/>
      <c r="L754" s="31"/>
      <c r="M754" s="11"/>
      <c r="N754" s="11"/>
      <c r="O754" s="11"/>
      <c r="P754" s="11"/>
      <c r="Q754" s="11"/>
    </row>
    <row r="755" spans="1:17" ht="24.6" customHeight="1">
      <c r="A755" s="83" t="s">
        <v>1362</v>
      </c>
      <c r="B755" s="32">
        <v>96523</v>
      </c>
      <c r="C755" s="32" t="s">
        <v>42</v>
      </c>
      <c r="D755" s="25"/>
      <c r="E755" s="135" t="s">
        <v>150</v>
      </c>
      <c r="F755" s="135"/>
      <c r="G755" s="135"/>
      <c r="H755" s="135"/>
      <c r="I755" s="135"/>
      <c r="J755" s="135"/>
      <c r="K755" s="15">
        <v>15</v>
      </c>
      <c r="L755" s="20" t="s">
        <v>4</v>
      </c>
      <c r="M755" s="13">
        <v>9.25</v>
      </c>
      <c r="N755" s="15">
        <v>91.5</v>
      </c>
      <c r="O755" s="28">
        <f aca="true" t="shared" si="85" ref="O755:O762">SUM(K755*M755)</f>
        <v>138.75</v>
      </c>
      <c r="P755" s="29">
        <f aca="true" t="shared" si="86" ref="P755:P762">SUM(K755*N755)</f>
        <v>1372.5</v>
      </c>
      <c r="Q755" s="29">
        <f aca="true" t="shared" si="87" ref="Q755:Q762">SUM(O755:P755)</f>
        <v>1511.25</v>
      </c>
    </row>
    <row r="756" spans="1:17" ht="12.75">
      <c r="A756" s="83" t="s">
        <v>1363</v>
      </c>
      <c r="B756" s="32">
        <v>96995</v>
      </c>
      <c r="C756" s="32" t="s">
        <v>42</v>
      </c>
      <c r="D756" s="25"/>
      <c r="E756" s="68" t="s">
        <v>151</v>
      </c>
      <c r="F756" s="11"/>
      <c r="G756" s="11"/>
      <c r="H756" s="11"/>
      <c r="I756" s="11"/>
      <c r="J756" s="11"/>
      <c r="K756" s="15">
        <v>10.29</v>
      </c>
      <c r="L756" s="20" t="s">
        <v>4</v>
      </c>
      <c r="M756" s="13">
        <v>5.13</v>
      </c>
      <c r="N756" s="15">
        <v>48.73</v>
      </c>
      <c r="O756" s="28">
        <f t="shared" si="85"/>
        <v>52.787699999999994</v>
      </c>
      <c r="P756" s="29">
        <f t="shared" si="86"/>
        <v>501.4316999999999</v>
      </c>
      <c r="Q756" s="29">
        <f t="shared" si="87"/>
        <v>554.2194</v>
      </c>
    </row>
    <row r="757" spans="1:17" ht="27.6" customHeight="1">
      <c r="A757" s="83" t="s">
        <v>1364</v>
      </c>
      <c r="B757" s="32">
        <v>96528</v>
      </c>
      <c r="C757" s="32" t="s">
        <v>42</v>
      </c>
      <c r="D757" s="25"/>
      <c r="E757" s="134" t="s">
        <v>1361</v>
      </c>
      <c r="F757" s="135"/>
      <c r="G757" s="135"/>
      <c r="H757" s="135"/>
      <c r="I757" s="135"/>
      <c r="J757" s="135"/>
      <c r="K757" s="15">
        <v>40.29</v>
      </c>
      <c r="L757" s="20" t="s">
        <v>1</v>
      </c>
      <c r="M757" s="14">
        <v>115.6</v>
      </c>
      <c r="N757" s="13">
        <v>63.36</v>
      </c>
      <c r="O757" s="28">
        <f t="shared" si="85"/>
        <v>4657.523999999999</v>
      </c>
      <c r="P757" s="29">
        <f t="shared" si="86"/>
        <v>2552.7744</v>
      </c>
      <c r="Q757" s="29">
        <f>SUM(O757:P757)-0.01</f>
        <v>7210.2883999999995</v>
      </c>
    </row>
    <row r="758" spans="1:17" ht="25.8" customHeight="1">
      <c r="A758" s="83" t="s">
        <v>1365</v>
      </c>
      <c r="B758" s="32">
        <v>96543</v>
      </c>
      <c r="C758" s="32" t="s">
        <v>42</v>
      </c>
      <c r="D758" s="25"/>
      <c r="E758" s="135" t="s">
        <v>949</v>
      </c>
      <c r="F758" s="135"/>
      <c r="G758" s="135"/>
      <c r="H758" s="135"/>
      <c r="I758" s="135"/>
      <c r="J758" s="135"/>
      <c r="K758" s="15">
        <v>81</v>
      </c>
      <c r="L758" s="20" t="s">
        <v>10</v>
      </c>
      <c r="M758" s="15">
        <v>14.53</v>
      </c>
      <c r="N758" s="13">
        <v>7.69</v>
      </c>
      <c r="O758" s="28">
        <f t="shared" si="85"/>
        <v>1176.9299999999998</v>
      </c>
      <c r="P758" s="29">
        <f t="shared" si="86"/>
        <v>622.89</v>
      </c>
      <c r="Q758" s="29">
        <f t="shared" si="87"/>
        <v>1799.8199999999997</v>
      </c>
    </row>
    <row r="759" spans="1:17" ht="25.8" customHeight="1">
      <c r="A759" s="83" t="s">
        <v>1366</v>
      </c>
      <c r="B759" s="32">
        <v>96544</v>
      </c>
      <c r="C759" s="32" t="s">
        <v>42</v>
      </c>
      <c r="D759" s="25"/>
      <c r="E759" s="134" t="s">
        <v>1456</v>
      </c>
      <c r="F759" s="135"/>
      <c r="G759" s="135"/>
      <c r="H759" s="135"/>
      <c r="I759" s="135"/>
      <c r="J759" s="135"/>
      <c r="K759" s="15">
        <v>16.7</v>
      </c>
      <c r="L759" s="20" t="s">
        <v>10</v>
      </c>
      <c r="M759" s="15">
        <v>15.61</v>
      </c>
      <c r="N759" s="13">
        <v>5.58</v>
      </c>
      <c r="O759" s="28">
        <f>SUM(K759*M759)</f>
        <v>260.68699999999995</v>
      </c>
      <c r="P759" s="29">
        <f>SUM(K759*N759)</f>
        <v>93.18599999999999</v>
      </c>
      <c r="Q759" s="29">
        <f>SUM(O759:P759)+0.01</f>
        <v>353.8829999999999</v>
      </c>
    </row>
    <row r="760" spans="1:17" ht="25.8" customHeight="1">
      <c r="A760" s="83" t="s">
        <v>1367</v>
      </c>
      <c r="B760" s="32">
        <v>96545</v>
      </c>
      <c r="C760" s="32" t="s">
        <v>42</v>
      </c>
      <c r="D760" s="25"/>
      <c r="E760" s="134" t="s">
        <v>1457</v>
      </c>
      <c r="F760" s="135"/>
      <c r="G760" s="135"/>
      <c r="H760" s="135"/>
      <c r="I760" s="135"/>
      <c r="J760" s="135"/>
      <c r="K760" s="15">
        <v>21.7</v>
      </c>
      <c r="L760" s="20" t="s">
        <v>10</v>
      </c>
      <c r="M760" s="15">
        <v>16</v>
      </c>
      <c r="N760" s="13">
        <v>4.04</v>
      </c>
      <c r="O760" s="28">
        <f>SUM(K760*M760)</f>
        <v>347.2</v>
      </c>
      <c r="P760" s="29">
        <f>SUM(K760*N760)</f>
        <v>87.66799999999999</v>
      </c>
      <c r="Q760" s="29">
        <f>SUM(O760:P760)</f>
        <v>434.868</v>
      </c>
    </row>
    <row r="761" spans="1:17" ht="25.2" customHeight="1">
      <c r="A761" s="83" t="s">
        <v>1454</v>
      </c>
      <c r="B761" s="32">
        <v>96546</v>
      </c>
      <c r="C761" s="32" t="s">
        <v>42</v>
      </c>
      <c r="D761" s="25"/>
      <c r="E761" s="134" t="s">
        <v>1409</v>
      </c>
      <c r="F761" s="135"/>
      <c r="G761" s="135"/>
      <c r="H761" s="135"/>
      <c r="I761" s="135"/>
      <c r="J761" s="135"/>
      <c r="K761" s="98">
        <v>171.2</v>
      </c>
      <c r="L761" s="20" t="s">
        <v>10</v>
      </c>
      <c r="M761" s="15">
        <v>14.99</v>
      </c>
      <c r="N761" s="13">
        <v>3.03</v>
      </c>
      <c r="O761" s="28">
        <f t="shared" si="85"/>
        <v>2566.288</v>
      </c>
      <c r="P761" s="29">
        <f t="shared" si="86"/>
        <v>518.7359999999999</v>
      </c>
      <c r="Q761" s="29">
        <f>SUM(O761:P761)+0.01</f>
        <v>3085.034</v>
      </c>
    </row>
    <row r="762" spans="1:17" ht="42" customHeight="1">
      <c r="A762" s="83" t="s">
        <v>1455</v>
      </c>
      <c r="B762" s="32">
        <v>96557</v>
      </c>
      <c r="C762" s="32" t="s">
        <v>42</v>
      </c>
      <c r="D762" s="25"/>
      <c r="E762" s="134" t="s">
        <v>1666</v>
      </c>
      <c r="F762" s="135"/>
      <c r="G762" s="135"/>
      <c r="H762" s="135"/>
      <c r="I762" s="135"/>
      <c r="J762" s="135"/>
      <c r="K762" s="13">
        <v>4.71</v>
      </c>
      <c r="L762" s="20" t="s">
        <v>4</v>
      </c>
      <c r="M762" s="14">
        <v>711.85</v>
      </c>
      <c r="N762" s="15">
        <v>20.04</v>
      </c>
      <c r="O762" s="28">
        <f t="shared" si="85"/>
        <v>3352.8135</v>
      </c>
      <c r="P762" s="29">
        <f t="shared" si="86"/>
        <v>94.38839999999999</v>
      </c>
      <c r="Q762" s="29">
        <f t="shared" si="87"/>
        <v>3447.2019</v>
      </c>
    </row>
    <row r="763" spans="1:17" ht="12.75">
      <c r="A763" s="25"/>
      <c r="B763" s="25"/>
      <c r="C763" s="25"/>
      <c r="D763" s="25"/>
      <c r="E763" s="140" t="s">
        <v>1279</v>
      </c>
      <c r="F763" s="140"/>
      <c r="G763" s="140"/>
      <c r="H763" s="140"/>
      <c r="I763" s="140"/>
      <c r="J763" s="140"/>
      <c r="K763" s="11"/>
      <c r="L763" s="20" t="s">
        <v>0</v>
      </c>
      <c r="O763" s="24">
        <f>SUM(O755:O762)</f>
        <v>12552.980199999998</v>
      </c>
      <c r="P763" s="24">
        <f>SUM(P755:P762)+0.01</f>
        <v>5843.584499999999</v>
      </c>
      <c r="Q763" s="24">
        <f>SUM(Q755:Q762)</f>
        <v>18396.5647</v>
      </c>
    </row>
    <row r="764" spans="1:17" ht="12.75">
      <c r="A764" s="25"/>
      <c r="B764" s="25"/>
      <c r="C764" s="25"/>
      <c r="D764" s="25"/>
      <c r="E764" s="85"/>
      <c r="F764" s="85"/>
      <c r="G764" s="85"/>
      <c r="H764" s="85"/>
      <c r="I764" s="85"/>
      <c r="J764" s="85"/>
      <c r="K764" s="11"/>
      <c r="L764" s="20"/>
      <c r="O764" s="24"/>
      <c r="P764" s="24"/>
      <c r="Q764" s="24"/>
    </row>
    <row r="765" spans="1:17" ht="12.75">
      <c r="A765" s="25"/>
      <c r="B765" s="25"/>
      <c r="C765" s="25"/>
      <c r="D765" s="25"/>
      <c r="E765" s="140" t="s">
        <v>1278</v>
      </c>
      <c r="F765" s="140"/>
      <c r="G765" s="140"/>
      <c r="H765" s="140"/>
      <c r="I765" s="140"/>
      <c r="J765" s="140"/>
      <c r="K765" s="11"/>
      <c r="L765" s="20"/>
      <c r="O765" s="24">
        <f>SUM(O752+O763)</f>
        <v>34599.610199999996</v>
      </c>
      <c r="P765" s="24">
        <f>SUM(P752+P763)</f>
        <v>9252.4745</v>
      </c>
      <c r="Q765" s="24">
        <f>SUM(Q752+Q763)</f>
        <v>43852.08469999999</v>
      </c>
    </row>
    <row r="766" spans="1:17" ht="12.75">
      <c r="A766" s="25"/>
      <c r="B766" s="25"/>
      <c r="C766" s="25"/>
      <c r="D766" s="25"/>
      <c r="E766" s="11"/>
      <c r="F766" s="11"/>
      <c r="G766" s="11"/>
      <c r="H766" s="11"/>
      <c r="I766" s="11"/>
      <c r="J766" s="11"/>
      <c r="K766" s="11"/>
      <c r="L766" s="20"/>
      <c r="M766" s="18"/>
      <c r="N766" s="18"/>
      <c r="O766" s="50"/>
      <c r="P766" s="50"/>
      <c r="Q766" s="50"/>
    </row>
    <row r="767" spans="1:17" ht="12.75">
      <c r="A767" s="57" t="s">
        <v>1039</v>
      </c>
      <c r="B767" s="25"/>
      <c r="C767" s="25"/>
      <c r="D767" s="25"/>
      <c r="E767" s="140" t="s">
        <v>155</v>
      </c>
      <c r="F767" s="140"/>
      <c r="G767" s="140"/>
      <c r="H767" s="140"/>
      <c r="I767" s="140"/>
      <c r="J767" s="140"/>
      <c r="K767" s="11"/>
      <c r="L767" s="31"/>
      <c r="M767" s="11"/>
      <c r="N767" s="11"/>
      <c r="O767" s="11"/>
      <c r="P767" s="11"/>
      <c r="Q767" s="11"/>
    </row>
    <row r="768" spans="1:17" ht="12.75">
      <c r="A768" s="57" t="s">
        <v>1040</v>
      </c>
      <c r="B768" s="25"/>
      <c r="C768" s="25"/>
      <c r="D768" s="25"/>
      <c r="E768" s="140" t="s">
        <v>165</v>
      </c>
      <c r="F768" s="140"/>
      <c r="G768" s="140"/>
      <c r="H768" s="140"/>
      <c r="I768" s="140"/>
      <c r="J768" s="140"/>
      <c r="K768" s="11"/>
      <c r="L768" s="31"/>
      <c r="M768" s="11"/>
      <c r="N768" s="11"/>
      <c r="O768" s="11"/>
      <c r="P768" s="11"/>
      <c r="Q768" s="11"/>
    </row>
    <row r="769" spans="1:17" ht="43.8" customHeight="1">
      <c r="A769" s="32" t="s">
        <v>1041</v>
      </c>
      <c r="B769" s="32">
        <v>96539</v>
      </c>
      <c r="C769" s="32" t="s">
        <v>42</v>
      </c>
      <c r="D769" s="25"/>
      <c r="E769" s="135" t="s">
        <v>950</v>
      </c>
      <c r="F769" s="135"/>
      <c r="G769" s="135"/>
      <c r="H769" s="135"/>
      <c r="I769" s="135"/>
      <c r="J769" s="135"/>
      <c r="K769" s="14">
        <v>138.82</v>
      </c>
      <c r="L769" s="20" t="s">
        <v>1</v>
      </c>
      <c r="M769" s="15">
        <v>91.73</v>
      </c>
      <c r="N769" s="15">
        <v>66.35</v>
      </c>
      <c r="O769" s="28">
        <f aca="true" t="shared" si="88" ref="O769:O774">SUM(K769*M769)</f>
        <v>12733.9586</v>
      </c>
      <c r="P769" s="29">
        <f aca="true" t="shared" si="89" ref="P769:P774">SUM(K769*N769)</f>
        <v>9210.706999999999</v>
      </c>
      <c r="Q769" s="29">
        <f>SUM(O769:P769)</f>
        <v>21944.6656</v>
      </c>
    </row>
    <row r="770" spans="1:17" ht="30.6" customHeight="1">
      <c r="A770" s="32" t="s">
        <v>1062</v>
      </c>
      <c r="B770" s="32">
        <v>96543</v>
      </c>
      <c r="C770" s="32" t="s">
        <v>42</v>
      </c>
      <c r="D770" s="25"/>
      <c r="E770" s="134" t="s">
        <v>1290</v>
      </c>
      <c r="F770" s="135"/>
      <c r="G770" s="135"/>
      <c r="H770" s="135"/>
      <c r="I770" s="135"/>
      <c r="J770" s="135"/>
      <c r="K770" s="14">
        <v>186.3</v>
      </c>
      <c r="L770" s="20" t="s">
        <v>10</v>
      </c>
      <c r="M770" s="15">
        <v>14.53</v>
      </c>
      <c r="N770" s="13">
        <v>7.69</v>
      </c>
      <c r="O770" s="28">
        <f t="shared" si="88"/>
        <v>2706.939</v>
      </c>
      <c r="P770" s="29">
        <f t="shared" si="89"/>
        <v>1432.6470000000002</v>
      </c>
      <c r="Q770" s="29">
        <f>SUM(O770:P770)</f>
        <v>4139.586</v>
      </c>
    </row>
    <row r="771" spans="1:17" ht="31.8" customHeight="1">
      <c r="A771" s="32" t="s">
        <v>1063</v>
      </c>
      <c r="B771" s="32">
        <v>96544</v>
      </c>
      <c r="C771" s="32" t="s">
        <v>42</v>
      </c>
      <c r="D771" s="25"/>
      <c r="E771" s="134" t="s">
        <v>1331</v>
      </c>
      <c r="F771" s="135"/>
      <c r="G771" s="135"/>
      <c r="H771" s="135"/>
      <c r="I771" s="135"/>
      <c r="J771" s="135"/>
      <c r="K771" s="13">
        <v>52.3</v>
      </c>
      <c r="L771" s="20" t="s">
        <v>10</v>
      </c>
      <c r="M771" s="15">
        <v>15.61</v>
      </c>
      <c r="N771" s="13">
        <v>5.58</v>
      </c>
      <c r="O771" s="28">
        <f t="shared" si="88"/>
        <v>816.4029999999999</v>
      </c>
      <c r="P771" s="29">
        <f t="shared" si="89"/>
        <v>291.834</v>
      </c>
      <c r="Q771" s="29">
        <f>SUM(O771:P771)-0.01</f>
        <v>1108.2269999999999</v>
      </c>
    </row>
    <row r="772" spans="1:17" ht="31.8" customHeight="1">
      <c r="A772" s="83" t="s">
        <v>1064</v>
      </c>
      <c r="B772" s="32">
        <v>96546</v>
      </c>
      <c r="C772" s="32" t="s">
        <v>42</v>
      </c>
      <c r="D772" s="25"/>
      <c r="E772" s="134" t="s">
        <v>1292</v>
      </c>
      <c r="F772" s="135"/>
      <c r="G772" s="135"/>
      <c r="H772" s="135"/>
      <c r="I772" s="135"/>
      <c r="J772" s="135"/>
      <c r="K772" s="14">
        <v>179.8</v>
      </c>
      <c r="L772" s="20" t="s">
        <v>10</v>
      </c>
      <c r="M772" s="15">
        <v>14.99</v>
      </c>
      <c r="N772" s="13">
        <v>3.03</v>
      </c>
      <c r="O772" s="28">
        <f t="shared" si="88"/>
        <v>2695.202</v>
      </c>
      <c r="P772" s="29">
        <f t="shared" si="89"/>
        <v>544.794</v>
      </c>
      <c r="Q772" s="29">
        <f>SUM(O772:P772)-0.01</f>
        <v>3239.986</v>
      </c>
    </row>
    <row r="773" spans="1:17" ht="31.2" customHeight="1">
      <c r="A773" s="32" t="s">
        <v>1065</v>
      </c>
      <c r="B773" s="32">
        <v>96547</v>
      </c>
      <c r="C773" s="32" t="s">
        <v>42</v>
      </c>
      <c r="D773" s="25"/>
      <c r="E773" s="134" t="s">
        <v>152</v>
      </c>
      <c r="F773" s="135"/>
      <c r="G773" s="135"/>
      <c r="H773" s="135"/>
      <c r="I773" s="135"/>
      <c r="J773" s="135"/>
      <c r="K773" s="14">
        <v>384.4</v>
      </c>
      <c r="L773" s="20" t="s">
        <v>10</v>
      </c>
      <c r="M773" s="15">
        <v>13.05</v>
      </c>
      <c r="N773" s="13">
        <v>2.26</v>
      </c>
      <c r="O773" s="28">
        <f t="shared" si="88"/>
        <v>5016.42</v>
      </c>
      <c r="P773" s="29">
        <f t="shared" si="89"/>
        <v>868.7439999999999</v>
      </c>
      <c r="Q773" s="29">
        <f>SUM(O773:P773)</f>
        <v>5885.164</v>
      </c>
    </row>
    <row r="774" spans="1:17" ht="45" customHeight="1">
      <c r="A774" s="32" t="s">
        <v>1066</v>
      </c>
      <c r="B774" s="32">
        <v>96557</v>
      </c>
      <c r="C774" s="32" t="s">
        <v>42</v>
      </c>
      <c r="D774" s="25"/>
      <c r="E774" s="134" t="s">
        <v>1656</v>
      </c>
      <c r="F774" s="135"/>
      <c r="G774" s="135"/>
      <c r="H774" s="135"/>
      <c r="I774" s="135"/>
      <c r="J774" s="135"/>
      <c r="K774" s="15">
        <v>12.77</v>
      </c>
      <c r="L774" s="20" t="s">
        <v>4</v>
      </c>
      <c r="M774" s="14">
        <v>711.85</v>
      </c>
      <c r="N774" s="15">
        <v>20.04</v>
      </c>
      <c r="O774" s="28">
        <f t="shared" si="88"/>
        <v>9090.3245</v>
      </c>
      <c r="P774" s="29">
        <f t="shared" si="89"/>
        <v>255.9108</v>
      </c>
      <c r="Q774" s="29">
        <f>SUM(O774:P774)-0.01</f>
        <v>9346.2253</v>
      </c>
    </row>
    <row r="775" spans="1:17" ht="12.75">
      <c r="A775" s="32"/>
      <c r="B775" s="32"/>
      <c r="C775" s="32"/>
      <c r="D775" s="25"/>
      <c r="E775" s="140" t="s">
        <v>176</v>
      </c>
      <c r="F775" s="140"/>
      <c r="G775" s="140"/>
      <c r="H775" s="140"/>
      <c r="I775" s="140"/>
      <c r="J775" s="140"/>
      <c r="K775" s="11"/>
      <c r="L775" s="20" t="s">
        <v>0</v>
      </c>
      <c r="O775" s="24">
        <f>SUM(O769:O774)-0.01</f>
        <v>33059.2371</v>
      </c>
      <c r="P775" s="24">
        <f>SUM(P769:P774)-0.01</f>
        <v>12604.6268</v>
      </c>
      <c r="Q775" s="24">
        <f>SUM(Q769:Q774)+0.02</f>
        <v>45663.87389999999</v>
      </c>
    </row>
    <row r="776" spans="1:17" ht="12.75">
      <c r="A776" s="32"/>
      <c r="B776" s="32"/>
      <c r="C776" s="32"/>
      <c r="D776" s="25"/>
      <c r="E776" s="11"/>
      <c r="F776" s="11"/>
      <c r="G776" s="11"/>
      <c r="H776" s="11"/>
      <c r="I776" s="11"/>
      <c r="J776" s="11"/>
      <c r="K776" s="11"/>
      <c r="L776" s="20"/>
      <c r="M776" s="18"/>
      <c r="N776" s="18"/>
      <c r="O776" s="18"/>
      <c r="P776" s="18"/>
      <c r="Q776" s="18"/>
    </row>
    <row r="777" spans="1:17" ht="12.75">
      <c r="A777" s="57" t="s">
        <v>1044</v>
      </c>
      <c r="B777" s="32"/>
      <c r="C777" s="32"/>
      <c r="D777" s="25"/>
      <c r="E777" s="140" t="s">
        <v>1042</v>
      </c>
      <c r="F777" s="140"/>
      <c r="G777" s="140"/>
      <c r="H777" s="140"/>
      <c r="I777" s="140"/>
      <c r="J777" s="140"/>
      <c r="K777" s="11"/>
      <c r="L777" s="31"/>
      <c r="M777" s="11"/>
      <c r="N777" s="11"/>
      <c r="O777" s="11"/>
      <c r="P777" s="11"/>
      <c r="Q777" s="11"/>
    </row>
    <row r="778" spans="1:17" ht="33" customHeight="1">
      <c r="A778" s="32" t="s">
        <v>1045</v>
      </c>
      <c r="B778" s="32">
        <v>92265</v>
      </c>
      <c r="C778" s="32" t="s">
        <v>42</v>
      </c>
      <c r="D778" s="25"/>
      <c r="E778" s="134" t="s">
        <v>1334</v>
      </c>
      <c r="F778" s="135"/>
      <c r="G778" s="135"/>
      <c r="H778" s="135"/>
      <c r="I778" s="135"/>
      <c r="J778" s="135"/>
      <c r="K778" s="13">
        <v>116.94</v>
      </c>
      <c r="L778" s="20" t="s">
        <v>1</v>
      </c>
      <c r="M778" s="15">
        <v>148.7</v>
      </c>
      <c r="N778" s="15">
        <v>34.58</v>
      </c>
      <c r="O778" s="28">
        <f aca="true" t="shared" si="90" ref="O778:O784">SUM(K778*M778)</f>
        <v>17388.978</v>
      </c>
      <c r="P778" s="29">
        <f aca="true" t="shared" si="91" ref="P778:P784">SUM(K778*N778)</f>
        <v>4043.7852</v>
      </c>
      <c r="Q778" s="29">
        <f>SUM(O778:P778)+0.01</f>
        <v>21432.773199999996</v>
      </c>
    </row>
    <row r="779" spans="1:17" ht="31.2" customHeight="1">
      <c r="A779" s="32" t="s">
        <v>1067</v>
      </c>
      <c r="B779" s="32">
        <v>92759</v>
      </c>
      <c r="C779" s="32" t="s">
        <v>42</v>
      </c>
      <c r="D779" s="25"/>
      <c r="E779" s="134" t="s">
        <v>1294</v>
      </c>
      <c r="F779" s="135"/>
      <c r="G779" s="135"/>
      <c r="H779" s="135"/>
      <c r="I779" s="135"/>
      <c r="J779" s="135"/>
      <c r="K779" s="13">
        <v>130.2</v>
      </c>
      <c r="L779" s="20" t="s">
        <v>10</v>
      </c>
      <c r="M779" s="15">
        <v>14.08</v>
      </c>
      <c r="N779" s="13">
        <v>4.61</v>
      </c>
      <c r="O779" s="28">
        <f t="shared" si="90"/>
        <v>1833.216</v>
      </c>
      <c r="P779" s="29">
        <f t="shared" si="91"/>
        <v>600.222</v>
      </c>
      <c r="Q779" s="29">
        <f>SUM(O779:P779)</f>
        <v>2433.438</v>
      </c>
    </row>
    <row r="780" spans="1:17" ht="30" customHeight="1">
      <c r="A780" s="32" t="s">
        <v>1068</v>
      </c>
      <c r="B780" s="32">
        <v>92760</v>
      </c>
      <c r="C780" s="32" t="s">
        <v>42</v>
      </c>
      <c r="D780" s="25"/>
      <c r="E780" s="134" t="s">
        <v>1376</v>
      </c>
      <c r="F780" s="135"/>
      <c r="G780" s="135"/>
      <c r="H780" s="135"/>
      <c r="I780" s="135"/>
      <c r="J780" s="135"/>
      <c r="K780" s="13">
        <v>4.6</v>
      </c>
      <c r="L780" s="20" t="s">
        <v>10</v>
      </c>
      <c r="M780" s="15">
        <v>15.33</v>
      </c>
      <c r="N780" s="13">
        <v>3.08</v>
      </c>
      <c r="O780" s="28">
        <f t="shared" si="90"/>
        <v>70.518</v>
      </c>
      <c r="P780" s="29">
        <f t="shared" si="91"/>
        <v>14.168</v>
      </c>
      <c r="Q780" s="29">
        <f>SUM(O780:P780)</f>
        <v>84.686</v>
      </c>
    </row>
    <row r="781" spans="1:17" ht="30" customHeight="1">
      <c r="A781" s="32" t="s">
        <v>1069</v>
      </c>
      <c r="B781" s="32">
        <v>92761</v>
      </c>
      <c r="C781" s="32" t="s">
        <v>42</v>
      </c>
      <c r="D781" s="25"/>
      <c r="E781" s="134" t="s">
        <v>1375</v>
      </c>
      <c r="F781" s="135"/>
      <c r="G781" s="135"/>
      <c r="H781" s="135"/>
      <c r="I781" s="135"/>
      <c r="J781" s="135"/>
      <c r="K781" s="13">
        <v>143.3</v>
      </c>
      <c r="L781" s="20" t="s">
        <v>10</v>
      </c>
      <c r="M781" s="15">
        <v>15.79</v>
      </c>
      <c r="N781" s="13">
        <v>2.03</v>
      </c>
      <c r="O781" s="28">
        <f t="shared" si="90"/>
        <v>2262.707</v>
      </c>
      <c r="P781" s="29">
        <f t="shared" si="91"/>
        <v>290.899</v>
      </c>
      <c r="Q781" s="29">
        <f>SUM(O781:P781)</f>
        <v>2553.6059999999998</v>
      </c>
    </row>
    <row r="782" spans="1:17" ht="31.8" customHeight="1">
      <c r="A782" s="32" t="s">
        <v>1070</v>
      </c>
      <c r="B782" s="32">
        <v>92762</v>
      </c>
      <c r="C782" s="32" t="s">
        <v>42</v>
      </c>
      <c r="D782" s="25"/>
      <c r="E782" s="134" t="s">
        <v>1295</v>
      </c>
      <c r="F782" s="135"/>
      <c r="G782" s="135"/>
      <c r="H782" s="135"/>
      <c r="I782" s="135"/>
      <c r="J782" s="135"/>
      <c r="K782" s="13">
        <v>153.6</v>
      </c>
      <c r="L782" s="20" t="s">
        <v>10</v>
      </c>
      <c r="M782" s="15">
        <v>14.85</v>
      </c>
      <c r="N782" s="13">
        <v>1.34</v>
      </c>
      <c r="O782" s="28">
        <f t="shared" si="90"/>
        <v>2280.96</v>
      </c>
      <c r="P782" s="29">
        <f t="shared" si="91"/>
        <v>205.824</v>
      </c>
      <c r="Q782" s="29">
        <f>SUM(O782:P782)</f>
        <v>2486.784</v>
      </c>
    </row>
    <row r="783" spans="1:17" ht="30" customHeight="1">
      <c r="A783" s="32" t="s">
        <v>1071</v>
      </c>
      <c r="B783" s="32">
        <v>92763</v>
      </c>
      <c r="C783" s="32" t="s">
        <v>42</v>
      </c>
      <c r="D783" s="25"/>
      <c r="E783" s="134" t="s">
        <v>1285</v>
      </c>
      <c r="F783" s="135"/>
      <c r="G783" s="135"/>
      <c r="H783" s="135"/>
      <c r="I783" s="135"/>
      <c r="J783" s="135"/>
      <c r="K783" s="13">
        <v>140.6</v>
      </c>
      <c r="L783" s="20" t="s">
        <v>10</v>
      </c>
      <c r="M783" s="15">
        <v>12.94</v>
      </c>
      <c r="N783" s="13">
        <v>0.86</v>
      </c>
      <c r="O783" s="28">
        <f t="shared" si="90"/>
        <v>1819.3639999999998</v>
      </c>
      <c r="P783" s="29">
        <f t="shared" si="91"/>
        <v>120.916</v>
      </c>
      <c r="Q783" s="29">
        <f>SUM(O783:P783)</f>
        <v>1940.2799999999997</v>
      </c>
    </row>
    <row r="784" spans="1:17" ht="31.2" customHeight="1">
      <c r="A784" s="83" t="s">
        <v>1378</v>
      </c>
      <c r="B784" s="32" t="s">
        <v>182</v>
      </c>
      <c r="C784" s="32" t="s">
        <v>42</v>
      </c>
      <c r="D784" s="25"/>
      <c r="E784" s="135" t="s">
        <v>181</v>
      </c>
      <c r="F784" s="135"/>
      <c r="G784" s="135"/>
      <c r="H784" s="135"/>
      <c r="I784" s="135"/>
      <c r="J784" s="135"/>
      <c r="K784" s="13">
        <v>9.5</v>
      </c>
      <c r="L784" s="20" t="s">
        <v>4</v>
      </c>
      <c r="M784" s="14">
        <v>655.83</v>
      </c>
      <c r="N784" s="15">
        <v>76.93</v>
      </c>
      <c r="O784" s="28">
        <f t="shared" si="90"/>
        <v>6230.385</v>
      </c>
      <c r="P784" s="29">
        <f t="shared" si="91"/>
        <v>730.835</v>
      </c>
      <c r="Q784" s="29">
        <f>SUM(O784:P784)+0.01</f>
        <v>6961.2300000000005</v>
      </c>
    </row>
    <row r="785" spans="1:17" ht="12.75">
      <c r="A785" s="32"/>
      <c r="B785" s="32"/>
      <c r="C785" s="32"/>
      <c r="D785" s="25"/>
      <c r="E785" s="140" t="s">
        <v>1043</v>
      </c>
      <c r="F785" s="140"/>
      <c r="G785" s="140"/>
      <c r="H785" s="140"/>
      <c r="I785" s="140"/>
      <c r="J785" s="140"/>
      <c r="K785" s="11"/>
      <c r="L785" s="20" t="s">
        <v>0</v>
      </c>
      <c r="O785" s="24">
        <f>SUM(O778:O784)+0.01</f>
        <v>31886.137999999995</v>
      </c>
      <c r="P785" s="24">
        <f>SUM(P778:P784)+0.01</f>
        <v>6006.6592</v>
      </c>
      <c r="Q785" s="24">
        <f>SUM(Q778:Q784)</f>
        <v>37892.7972</v>
      </c>
    </row>
    <row r="786" spans="1:17" ht="12.75">
      <c r="A786" s="32"/>
      <c r="B786" s="32"/>
      <c r="C786" s="32"/>
      <c r="D786" s="25"/>
      <c r="E786" s="11"/>
      <c r="F786" s="11"/>
      <c r="G786" s="11"/>
      <c r="H786" s="11"/>
      <c r="I786" s="11"/>
      <c r="J786" s="11"/>
      <c r="K786" s="11"/>
      <c r="L786" s="20"/>
      <c r="M786" s="18"/>
      <c r="N786" s="18"/>
      <c r="O786" s="18"/>
      <c r="P786" s="18"/>
      <c r="Q786" s="18"/>
    </row>
    <row r="787" spans="1:17" ht="12.75">
      <c r="A787" s="57" t="s">
        <v>1046</v>
      </c>
      <c r="B787" s="32"/>
      <c r="C787" s="32"/>
      <c r="D787" s="25"/>
      <c r="E787" s="140" t="s">
        <v>173</v>
      </c>
      <c r="F787" s="140"/>
      <c r="G787" s="140"/>
      <c r="H787" s="140"/>
      <c r="I787" s="140"/>
      <c r="J787" s="140"/>
      <c r="K787" s="11"/>
      <c r="L787" s="31"/>
      <c r="M787" s="11"/>
      <c r="N787" s="11"/>
      <c r="O787" s="11"/>
      <c r="P787" s="11"/>
      <c r="Q787" s="11"/>
    </row>
    <row r="788" spans="1:17" ht="40.8" customHeight="1">
      <c r="A788" s="32" t="s">
        <v>1047</v>
      </c>
      <c r="B788" s="32">
        <v>92265</v>
      </c>
      <c r="C788" s="32" t="s">
        <v>42</v>
      </c>
      <c r="D788" s="25"/>
      <c r="E788" s="135" t="s">
        <v>950</v>
      </c>
      <c r="F788" s="135"/>
      <c r="G788" s="135"/>
      <c r="H788" s="135"/>
      <c r="I788" s="135"/>
      <c r="J788" s="135"/>
      <c r="K788" s="13">
        <v>99.67</v>
      </c>
      <c r="L788" s="20" t="s">
        <v>1</v>
      </c>
      <c r="M788" s="15">
        <v>148.7</v>
      </c>
      <c r="N788" s="15">
        <v>34.58</v>
      </c>
      <c r="O788" s="28">
        <f aca="true" t="shared" si="92" ref="O788:O794">SUM(K788*M788)</f>
        <v>14820.928999999998</v>
      </c>
      <c r="P788" s="29">
        <f aca="true" t="shared" si="93" ref="P788:P794">SUM(K788*N788)</f>
        <v>3446.5886</v>
      </c>
      <c r="Q788" s="29">
        <f aca="true" t="shared" si="94" ref="Q788:Q794">SUM(O788:P788)</f>
        <v>18267.5176</v>
      </c>
    </row>
    <row r="789" spans="1:17" ht="30.6" customHeight="1">
      <c r="A789" s="32" t="s">
        <v>1072</v>
      </c>
      <c r="B789" s="32">
        <v>92759</v>
      </c>
      <c r="C789" s="32" t="s">
        <v>42</v>
      </c>
      <c r="D789" s="25"/>
      <c r="E789" s="134" t="s">
        <v>1294</v>
      </c>
      <c r="F789" s="135"/>
      <c r="G789" s="135"/>
      <c r="H789" s="135"/>
      <c r="I789" s="135"/>
      <c r="J789" s="135"/>
      <c r="K789" s="13">
        <v>115.1</v>
      </c>
      <c r="L789" s="20" t="s">
        <v>10</v>
      </c>
      <c r="M789" s="15">
        <v>14.08</v>
      </c>
      <c r="N789" s="13">
        <v>4.61</v>
      </c>
      <c r="O789" s="28">
        <f t="shared" si="92"/>
        <v>1620.608</v>
      </c>
      <c r="P789" s="29">
        <f t="shared" si="93"/>
        <v>530.611</v>
      </c>
      <c r="Q789" s="29">
        <f t="shared" si="94"/>
        <v>2151.219</v>
      </c>
    </row>
    <row r="790" spans="1:17" ht="32.4" customHeight="1">
      <c r="A790" s="32" t="s">
        <v>1073</v>
      </c>
      <c r="B790" s="32">
        <v>92760</v>
      </c>
      <c r="C790" s="32" t="s">
        <v>42</v>
      </c>
      <c r="D790" s="25"/>
      <c r="E790" s="134" t="s">
        <v>1376</v>
      </c>
      <c r="F790" s="135"/>
      <c r="G790" s="135"/>
      <c r="H790" s="135"/>
      <c r="I790" s="135"/>
      <c r="J790" s="135"/>
      <c r="K790" s="13">
        <v>0.8</v>
      </c>
      <c r="L790" s="20" t="s">
        <v>10</v>
      </c>
      <c r="M790" s="15">
        <v>15.33</v>
      </c>
      <c r="N790" s="13">
        <v>3.08</v>
      </c>
      <c r="O790" s="28">
        <f t="shared" si="92"/>
        <v>12.264000000000001</v>
      </c>
      <c r="P790" s="29">
        <f t="shared" si="93"/>
        <v>2.4640000000000004</v>
      </c>
      <c r="Q790" s="29">
        <f>SUM(O790:P790)-0.01</f>
        <v>14.718000000000002</v>
      </c>
    </row>
    <row r="791" spans="1:17" ht="31.8" customHeight="1">
      <c r="A791" s="32" t="s">
        <v>1074</v>
      </c>
      <c r="B791" s="32">
        <v>92761</v>
      </c>
      <c r="C791" s="32" t="s">
        <v>42</v>
      </c>
      <c r="D791" s="25"/>
      <c r="E791" s="134" t="s">
        <v>1375</v>
      </c>
      <c r="F791" s="135"/>
      <c r="G791" s="135"/>
      <c r="H791" s="135"/>
      <c r="I791" s="135"/>
      <c r="J791" s="135"/>
      <c r="K791" s="13">
        <v>118.4</v>
      </c>
      <c r="L791" s="20" t="s">
        <v>10</v>
      </c>
      <c r="M791" s="15">
        <v>15.79</v>
      </c>
      <c r="N791" s="13">
        <v>2.03</v>
      </c>
      <c r="O791" s="28">
        <f>SUM(K791*M791)</f>
        <v>1869.536</v>
      </c>
      <c r="P791" s="29">
        <f>SUM(K791*N791)</f>
        <v>240.35199999999998</v>
      </c>
      <c r="Q791" s="29">
        <f>SUM(O791:P791)</f>
        <v>2109.888</v>
      </c>
    </row>
    <row r="792" spans="1:17" ht="31.2" customHeight="1">
      <c r="A792" s="32" t="s">
        <v>1075</v>
      </c>
      <c r="B792" s="32">
        <v>92762</v>
      </c>
      <c r="C792" s="32" t="s">
        <v>42</v>
      </c>
      <c r="D792" s="25"/>
      <c r="E792" s="134" t="s">
        <v>1295</v>
      </c>
      <c r="F792" s="135"/>
      <c r="G792" s="135"/>
      <c r="H792" s="135"/>
      <c r="I792" s="135"/>
      <c r="J792" s="135"/>
      <c r="K792" s="13">
        <v>139.5</v>
      </c>
      <c r="L792" s="20" t="s">
        <v>10</v>
      </c>
      <c r="M792" s="15">
        <v>14.85</v>
      </c>
      <c r="N792" s="13">
        <v>1.34</v>
      </c>
      <c r="O792" s="28">
        <f t="shared" si="92"/>
        <v>2071.575</v>
      </c>
      <c r="P792" s="29">
        <f t="shared" si="93"/>
        <v>186.93</v>
      </c>
      <c r="Q792" s="29">
        <f t="shared" si="94"/>
        <v>2258.5049999999997</v>
      </c>
    </row>
    <row r="793" spans="1:17" ht="31.8" customHeight="1">
      <c r="A793" s="32" t="s">
        <v>1076</v>
      </c>
      <c r="B793" s="32">
        <v>92763</v>
      </c>
      <c r="C793" s="32" t="s">
        <v>42</v>
      </c>
      <c r="D793" s="25"/>
      <c r="E793" s="134" t="s">
        <v>1285</v>
      </c>
      <c r="F793" s="135"/>
      <c r="G793" s="135"/>
      <c r="H793" s="135"/>
      <c r="I793" s="135"/>
      <c r="J793" s="135"/>
      <c r="K793" s="13">
        <v>73.1</v>
      </c>
      <c r="L793" s="20" t="s">
        <v>10</v>
      </c>
      <c r="M793" s="15">
        <v>12.94</v>
      </c>
      <c r="N793" s="13">
        <v>0.86</v>
      </c>
      <c r="O793" s="28">
        <f t="shared" si="92"/>
        <v>945.9139999999999</v>
      </c>
      <c r="P793" s="29">
        <f t="shared" si="93"/>
        <v>62.86599999999999</v>
      </c>
      <c r="Q793" s="29">
        <f t="shared" si="94"/>
        <v>1008.7799999999999</v>
      </c>
    </row>
    <row r="794" spans="1:17" ht="31.2" customHeight="1">
      <c r="A794" s="83" t="s">
        <v>1377</v>
      </c>
      <c r="B794" s="32" t="s">
        <v>182</v>
      </c>
      <c r="C794" s="32" t="s">
        <v>42</v>
      </c>
      <c r="D794" s="25"/>
      <c r="E794" s="134" t="s">
        <v>1283</v>
      </c>
      <c r="F794" s="135"/>
      <c r="G794" s="135"/>
      <c r="H794" s="135"/>
      <c r="I794" s="135"/>
      <c r="J794" s="135"/>
      <c r="K794" s="13">
        <v>8.03</v>
      </c>
      <c r="L794" s="20" t="s">
        <v>4</v>
      </c>
      <c r="M794" s="14">
        <v>655.83</v>
      </c>
      <c r="N794" s="15">
        <v>76.93</v>
      </c>
      <c r="O794" s="28">
        <f t="shared" si="92"/>
        <v>5266.3149</v>
      </c>
      <c r="P794" s="29">
        <f t="shared" si="93"/>
        <v>617.7479</v>
      </c>
      <c r="Q794" s="29">
        <f t="shared" si="94"/>
        <v>5884.062800000001</v>
      </c>
    </row>
    <row r="795" spans="1:17" ht="12.75">
      <c r="A795" s="32"/>
      <c r="B795" s="32"/>
      <c r="C795" s="32"/>
      <c r="D795" s="25"/>
      <c r="E795" s="140" t="s">
        <v>179</v>
      </c>
      <c r="F795" s="140"/>
      <c r="G795" s="140"/>
      <c r="H795" s="140"/>
      <c r="I795" s="140"/>
      <c r="J795" s="140"/>
      <c r="K795" s="11"/>
      <c r="L795" s="20" t="s">
        <v>0</v>
      </c>
      <c r="O795" s="24">
        <f>SUM(O788:O794)</f>
        <v>26607.1409</v>
      </c>
      <c r="P795" s="24">
        <f>SUM(P788:P794)</f>
        <v>5087.5595</v>
      </c>
      <c r="Q795" s="24">
        <f>SUM(Q788:Q794)+0.01</f>
        <v>31694.700399999998</v>
      </c>
    </row>
    <row r="796" spans="1:17" ht="12.75">
      <c r="A796" s="32"/>
      <c r="B796" s="32"/>
      <c r="C796" s="32"/>
      <c r="D796" s="25"/>
      <c r="E796" s="11"/>
      <c r="F796" s="11"/>
      <c r="G796" s="11"/>
      <c r="H796" s="11"/>
      <c r="I796" s="11"/>
      <c r="J796" s="11"/>
      <c r="K796" s="11"/>
      <c r="L796" s="20"/>
      <c r="M796" s="18"/>
      <c r="N796" s="18"/>
      <c r="O796" s="18"/>
      <c r="P796" s="18"/>
      <c r="Q796" s="18"/>
    </row>
    <row r="797" spans="1:17" ht="12.75">
      <c r="A797" s="57" t="s">
        <v>1372</v>
      </c>
      <c r="B797" s="32"/>
      <c r="C797" s="32"/>
      <c r="D797" s="25"/>
      <c r="E797" s="140" t="s">
        <v>1373</v>
      </c>
      <c r="F797" s="140"/>
      <c r="G797" s="140"/>
      <c r="H797" s="140"/>
      <c r="I797" s="140"/>
      <c r="J797" s="140"/>
      <c r="K797" s="11"/>
      <c r="L797" s="20"/>
      <c r="M797" s="18"/>
      <c r="N797" s="18"/>
      <c r="O797" s="18"/>
      <c r="P797" s="18"/>
      <c r="Q797" s="18"/>
    </row>
    <row r="798" spans="1:17" ht="43.2" customHeight="1">
      <c r="A798" s="32" t="s">
        <v>1047</v>
      </c>
      <c r="B798" s="32">
        <v>92265</v>
      </c>
      <c r="C798" s="32" t="s">
        <v>42</v>
      </c>
      <c r="D798" s="25"/>
      <c r="E798" s="135" t="s">
        <v>950</v>
      </c>
      <c r="F798" s="135"/>
      <c r="G798" s="135"/>
      <c r="H798" s="135"/>
      <c r="I798" s="135"/>
      <c r="J798" s="135"/>
      <c r="K798" s="13">
        <v>8.6</v>
      </c>
      <c r="L798" s="20" t="s">
        <v>1</v>
      </c>
      <c r="M798" s="15">
        <v>148.7</v>
      </c>
      <c r="N798" s="15">
        <v>34.58</v>
      </c>
      <c r="O798" s="28">
        <f>SUM(K798*M798)</f>
        <v>1278.82</v>
      </c>
      <c r="P798" s="29">
        <f>SUM(K798*N798)</f>
        <v>297.388</v>
      </c>
      <c r="Q798" s="29">
        <f>SUM(O798:P798)</f>
        <v>1576.2079999999999</v>
      </c>
    </row>
    <row r="799" spans="1:17" ht="33" customHeight="1">
      <c r="A799" s="32" t="s">
        <v>1072</v>
      </c>
      <c r="B799" s="32">
        <v>92759</v>
      </c>
      <c r="C799" s="32" t="s">
        <v>42</v>
      </c>
      <c r="D799" s="25"/>
      <c r="E799" s="134" t="s">
        <v>1294</v>
      </c>
      <c r="F799" s="135"/>
      <c r="G799" s="135"/>
      <c r="H799" s="135"/>
      <c r="I799" s="135"/>
      <c r="J799" s="135"/>
      <c r="K799" s="13">
        <v>8.5</v>
      </c>
      <c r="L799" s="20" t="s">
        <v>10</v>
      </c>
      <c r="M799" s="15">
        <v>14.08</v>
      </c>
      <c r="N799" s="13">
        <v>4.61</v>
      </c>
      <c r="O799" s="28">
        <f>SUM(K799*M799)</f>
        <v>119.68</v>
      </c>
      <c r="P799" s="29">
        <f>SUM(K799*N799)</f>
        <v>39.185</v>
      </c>
      <c r="Q799" s="29">
        <f>SUM(O799:P799)</f>
        <v>158.865</v>
      </c>
    </row>
    <row r="800" spans="1:17" ht="30" customHeight="1">
      <c r="A800" s="32" t="s">
        <v>1073</v>
      </c>
      <c r="B800" s="32">
        <v>92762</v>
      </c>
      <c r="C800" s="32" t="s">
        <v>42</v>
      </c>
      <c r="D800" s="25"/>
      <c r="E800" s="134" t="s">
        <v>1295</v>
      </c>
      <c r="F800" s="135"/>
      <c r="G800" s="135"/>
      <c r="H800" s="135"/>
      <c r="I800" s="135"/>
      <c r="J800" s="135"/>
      <c r="K800" s="13">
        <v>25.3</v>
      </c>
      <c r="L800" s="20" t="s">
        <v>10</v>
      </c>
      <c r="M800" s="15">
        <v>14.85</v>
      </c>
      <c r="N800" s="13">
        <v>1.34</v>
      </c>
      <c r="O800" s="28">
        <f>SUM(K800*M800)</f>
        <v>375.705</v>
      </c>
      <c r="P800" s="29">
        <f>SUM(K800*N800)</f>
        <v>33.902</v>
      </c>
      <c r="Q800" s="29">
        <f>SUM(O800:P800)</f>
        <v>409.60699999999997</v>
      </c>
    </row>
    <row r="801" spans="1:17" ht="27.6" customHeight="1">
      <c r="A801" s="32" t="s">
        <v>1076</v>
      </c>
      <c r="B801" s="32" t="s">
        <v>182</v>
      </c>
      <c r="C801" s="32" t="s">
        <v>42</v>
      </c>
      <c r="D801" s="25"/>
      <c r="E801" s="135" t="s">
        <v>181</v>
      </c>
      <c r="F801" s="135"/>
      <c r="G801" s="135"/>
      <c r="H801" s="135"/>
      <c r="I801" s="135"/>
      <c r="J801" s="135"/>
      <c r="K801" s="13">
        <v>0.69</v>
      </c>
      <c r="L801" s="20" t="s">
        <v>4</v>
      </c>
      <c r="M801" s="14">
        <v>655.83</v>
      </c>
      <c r="N801" s="15">
        <v>76.93</v>
      </c>
      <c r="O801" s="28">
        <f>SUM(K801*M801)</f>
        <v>452.5227</v>
      </c>
      <c r="P801" s="29">
        <f>SUM(K801*N801)</f>
        <v>53.0817</v>
      </c>
      <c r="Q801" s="29">
        <f>SUM(O801:P801)</f>
        <v>505.6044</v>
      </c>
    </row>
    <row r="802" spans="1:17" ht="12.75">
      <c r="A802" s="32"/>
      <c r="B802" s="32"/>
      <c r="C802" s="32"/>
      <c r="D802" s="25"/>
      <c r="E802" s="140" t="s">
        <v>1374</v>
      </c>
      <c r="F802" s="140"/>
      <c r="G802" s="140"/>
      <c r="H802" s="140"/>
      <c r="I802" s="140"/>
      <c r="J802" s="140"/>
      <c r="K802" s="11"/>
      <c r="L802" s="20"/>
      <c r="M802" s="18"/>
      <c r="N802" s="18"/>
      <c r="O802" s="24">
        <f>SUM(O798:O801)</f>
        <v>2226.7277</v>
      </c>
      <c r="P802" s="24">
        <f>SUM(P798:P801)</f>
        <v>423.5567</v>
      </c>
      <c r="Q802" s="24">
        <f>SUM(Q798:Q801)+0.01</f>
        <v>2650.2944</v>
      </c>
    </row>
    <row r="803" spans="1:17" ht="12.75">
      <c r="A803" s="32"/>
      <c r="B803" s="32"/>
      <c r="C803" s="32"/>
      <c r="D803" s="25"/>
      <c r="E803" s="11"/>
      <c r="F803" s="11"/>
      <c r="G803" s="11"/>
      <c r="H803" s="11"/>
      <c r="I803" s="11"/>
      <c r="J803" s="11"/>
      <c r="K803" s="11"/>
      <c r="L803" s="20"/>
      <c r="M803" s="18"/>
      <c r="N803" s="18"/>
      <c r="O803" s="18"/>
      <c r="P803" s="18"/>
      <c r="Q803" s="18"/>
    </row>
    <row r="804" spans="1:17" ht="12.75">
      <c r="A804" s="32"/>
      <c r="B804" s="32"/>
      <c r="C804" s="32"/>
      <c r="D804" s="25"/>
      <c r="E804" s="140" t="s">
        <v>213</v>
      </c>
      <c r="F804" s="140"/>
      <c r="G804" s="140"/>
      <c r="H804" s="140"/>
      <c r="I804" s="140"/>
      <c r="J804" s="140"/>
      <c r="K804" s="11"/>
      <c r="L804" s="20"/>
      <c r="M804" s="18"/>
      <c r="N804" s="18"/>
      <c r="O804" s="18">
        <f>SUM(O775+O785+O795+O802)+0.01</f>
        <v>93779.25369999999</v>
      </c>
      <c r="P804" s="18">
        <f>SUM(P775+P785+P795+P802)+0.01</f>
        <v>24122.4122</v>
      </c>
      <c r="Q804" s="18">
        <f>SUM(Q775+Q785+Q795+Q802)-0.01</f>
        <v>117901.6559</v>
      </c>
    </row>
    <row r="805" spans="1:17" ht="12.75">
      <c r="A805" s="32"/>
      <c r="B805" s="32"/>
      <c r="C805" s="32"/>
      <c r="D805" s="25"/>
      <c r="E805" s="11"/>
      <c r="F805" s="11"/>
      <c r="G805" s="11"/>
      <c r="H805" s="11"/>
      <c r="I805" s="11"/>
      <c r="J805" s="11"/>
      <c r="K805" s="11"/>
      <c r="L805" s="20"/>
      <c r="M805" s="18"/>
      <c r="N805" s="18"/>
      <c r="O805" s="18"/>
      <c r="P805" s="11"/>
      <c r="Q805" s="11"/>
    </row>
    <row r="806" spans="1:17" ht="12.75">
      <c r="A806" s="58" t="s">
        <v>1048</v>
      </c>
      <c r="B806" s="32"/>
      <c r="C806" s="32"/>
      <c r="D806" s="25"/>
      <c r="E806" s="140" t="s">
        <v>178</v>
      </c>
      <c r="F806" s="140"/>
      <c r="G806" s="140"/>
      <c r="H806" s="140"/>
      <c r="I806" s="140"/>
      <c r="J806" s="140"/>
      <c r="K806" s="11"/>
      <c r="L806" s="31"/>
      <c r="M806" s="11"/>
      <c r="N806" s="11"/>
      <c r="O806" s="11"/>
      <c r="P806" s="11"/>
      <c r="Q806" s="11"/>
    </row>
    <row r="807" spans="1:17" ht="27.6" customHeight="1">
      <c r="A807" s="32" t="s">
        <v>1049</v>
      </c>
      <c r="B807" s="32">
        <v>92263</v>
      </c>
      <c r="C807" s="32" t="s">
        <v>42</v>
      </c>
      <c r="D807" s="25"/>
      <c r="E807" s="135" t="s">
        <v>529</v>
      </c>
      <c r="F807" s="135"/>
      <c r="G807" s="135"/>
      <c r="H807" s="135"/>
      <c r="I807" s="135"/>
      <c r="J807" s="135"/>
      <c r="K807" s="15">
        <v>135.56</v>
      </c>
      <c r="L807" s="20" t="s">
        <v>1</v>
      </c>
      <c r="M807" s="14">
        <v>193.38</v>
      </c>
      <c r="N807" s="15">
        <v>43.1</v>
      </c>
      <c r="O807" s="28">
        <f>SUM(K807*M807)</f>
        <v>26214.5928</v>
      </c>
      <c r="P807" s="29">
        <f>SUM(K807*N807)</f>
        <v>5842.636</v>
      </c>
      <c r="Q807" s="29">
        <f>SUM(O807:P807)</f>
        <v>32057.228799999997</v>
      </c>
    </row>
    <row r="808" spans="1:17" ht="32.4" customHeight="1">
      <c r="A808" s="32" t="s">
        <v>1077</v>
      </c>
      <c r="B808" s="32">
        <v>92759</v>
      </c>
      <c r="C808" s="32" t="s">
        <v>42</v>
      </c>
      <c r="D808" s="25"/>
      <c r="E808" s="134" t="s">
        <v>1294</v>
      </c>
      <c r="F808" s="135"/>
      <c r="G808" s="135"/>
      <c r="H808" s="135"/>
      <c r="I808" s="135"/>
      <c r="J808" s="135"/>
      <c r="K808" s="14">
        <v>163.1</v>
      </c>
      <c r="L808" s="20" t="s">
        <v>10</v>
      </c>
      <c r="M808" s="15">
        <v>14.08</v>
      </c>
      <c r="N808" s="13">
        <v>4.61</v>
      </c>
      <c r="O808" s="28">
        <f>SUM(K808*M808)</f>
        <v>2296.448</v>
      </c>
      <c r="P808" s="29">
        <f>SUM(K808*N808)</f>
        <v>751.8910000000001</v>
      </c>
      <c r="Q808" s="29">
        <f>SUM(O808:P808)</f>
        <v>3048.339</v>
      </c>
    </row>
    <row r="809" spans="1:17" ht="29.4" customHeight="1">
      <c r="A809" s="32" t="s">
        <v>1078</v>
      </c>
      <c r="B809" s="32">
        <v>92762</v>
      </c>
      <c r="C809" s="32" t="s">
        <v>42</v>
      </c>
      <c r="D809" s="25"/>
      <c r="E809" s="134" t="s">
        <v>1360</v>
      </c>
      <c r="F809" s="135"/>
      <c r="G809" s="135"/>
      <c r="H809" s="135"/>
      <c r="I809" s="135"/>
      <c r="J809" s="135"/>
      <c r="K809" s="13">
        <v>98.5</v>
      </c>
      <c r="L809" s="20" t="s">
        <v>10</v>
      </c>
      <c r="M809" s="15">
        <v>14.85</v>
      </c>
      <c r="N809" s="13">
        <v>1.34</v>
      </c>
      <c r="O809" s="28">
        <f>SUM(K809*M809)</f>
        <v>1462.725</v>
      </c>
      <c r="P809" s="29">
        <f>SUM(K809*N809)</f>
        <v>131.99</v>
      </c>
      <c r="Q809" s="29">
        <f>SUM(O809:P809)</f>
        <v>1594.715</v>
      </c>
    </row>
    <row r="810" spans="1:17" ht="33" customHeight="1">
      <c r="A810" s="32" t="s">
        <v>1079</v>
      </c>
      <c r="B810" s="32">
        <v>92763</v>
      </c>
      <c r="C810" s="32" t="s">
        <v>42</v>
      </c>
      <c r="D810" s="25"/>
      <c r="E810" s="134" t="s">
        <v>1285</v>
      </c>
      <c r="F810" s="135"/>
      <c r="G810" s="135"/>
      <c r="H810" s="135"/>
      <c r="I810" s="135"/>
      <c r="J810" s="135"/>
      <c r="K810" s="14">
        <v>592.3</v>
      </c>
      <c r="L810" s="20" t="s">
        <v>10</v>
      </c>
      <c r="M810" s="15">
        <v>12.94</v>
      </c>
      <c r="N810" s="13">
        <v>0.86</v>
      </c>
      <c r="O810" s="28">
        <f>SUM(K810*M810)</f>
        <v>7664.361999999999</v>
      </c>
      <c r="P810" s="29">
        <f>SUM(K810*N810)</f>
        <v>509.37799999999993</v>
      </c>
      <c r="Q810" s="29">
        <f>SUM(O810:P810)</f>
        <v>8173.739999999999</v>
      </c>
    </row>
    <row r="811" spans="1:17" ht="27.6" customHeight="1">
      <c r="A811" s="83" t="s">
        <v>1359</v>
      </c>
      <c r="B811" s="32" t="s">
        <v>182</v>
      </c>
      <c r="C811" s="32" t="s">
        <v>42</v>
      </c>
      <c r="D811" s="25"/>
      <c r="E811" s="135" t="s">
        <v>181</v>
      </c>
      <c r="F811" s="135"/>
      <c r="G811" s="135"/>
      <c r="H811" s="135"/>
      <c r="I811" s="135"/>
      <c r="J811" s="135"/>
      <c r="K811" s="13">
        <v>8.53</v>
      </c>
      <c r="L811" s="20" t="s">
        <v>4</v>
      </c>
      <c r="M811" s="14">
        <v>655.83</v>
      </c>
      <c r="N811" s="15">
        <v>76.93</v>
      </c>
      <c r="O811" s="28">
        <f>SUM(K811*M811)</f>
        <v>5594.2299</v>
      </c>
      <c r="P811" s="29">
        <f>SUM(K811*N811)</f>
        <v>656.2129</v>
      </c>
      <c r="Q811" s="29">
        <f>SUM(O811:P811)</f>
        <v>6250.442800000001</v>
      </c>
    </row>
    <row r="812" spans="1:17" ht="12.75">
      <c r="A812" s="32"/>
      <c r="B812" s="32"/>
      <c r="C812" s="32"/>
      <c r="D812" s="25"/>
      <c r="E812" s="140" t="s">
        <v>183</v>
      </c>
      <c r="F812" s="140"/>
      <c r="G812" s="140"/>
      <c r="H812" s="140"/>
      <c r="I812" s="140"/>
      <c r="J812" s="140"/>
      <c r="K812" s="11"/>
      <c r="L812" s="20" t="s">
        <v>0</v>
      </c>
      <c r="O812" s="24">
        <f>SUM(O807:O811)</f>
        <v>43232.35769999999</v>
      </c>
      <c r="P812" s="24">
        <f>SUM(P807:P811)</f>
        <v>7892.107899999999</v>
      </c>
      <c r="Q812" s="24">
        <f>SUM(Q807:Q811)</f>
        <v>51124.465599999996</v>
      </c>
    </row>
    <row r="813" spans="1:17" ht="12.75">
      <c r="A813" s="32"/>
      <c r="B813" s="32"/>
      <c r="C813" s="32"/>
      <c r="D813" s="25"/>
      <c r="E813" s="11"/>
      <c r="F813" s="11"/>
      <c r="G813" s="11"/>
      <c r="H813" s="11"/>
      <c r="I813" s="11"/>
      <c r="J813" s="11"/>
      <c r="K813" s="11"/>
      <c r="L813" s="20"/>
      <c r="M813" s="18"/>
      <c r="N813" s="35"/>
      <c r="O813" s="18"/>
      <c r="P813" s="35"/>
      <c r="Q813" s="18"/>
    </row>
    <row r="814" spans="1:17" ht="12.75">
      <c r="A814" s="58" t="s">
        <v>1050</v>
      </c>
      <c r="B814" s="32"/>
      <c r="C814" s="32"/>
      <c r="D814" s="25"/>
      <c r="E814" s="140" t="s">
        <v>193</v>
      </c>
      <c r="F814" s="140"/>
      <c r="G814" s="140"/>
      <c r="H814" s="140"/>
      <c r="I814" s="140"/>
      <c r="J814" s="140"/>
      <c r="K814" s="11"/>
      <c r="L814" s="31"/>
      <c r="M814" s="11"/>
      <c r="N814" s="11"/>
      <c r="O814" s="11"/>
      <c r="P814" s="11"/>
      <c r="Q814" s="11"/>
    </row>
    <row r="815" spans="1:17" ht="12.75">
      <c r="A815" s="58" t="s">
        <v>1051</v>
      </c>
      <c r="B815" s="32"/>
      <c r="C815" s="32"/>
      <c r="D815" s="25"/>
      <c r="E815" s="140" t="s">
        <v>1053</v>
      </c>
      <c r="F815" s="140"/>
      <c r="G815" s="140"/>
      <c r="H815" s="140"/>
      <c r="I815" s="140"/>
      <c r="J815" s="140"/>
      <c r="K815" s="11"/>
      <c r="L815" s="31"/>
      <c r="M815" s="11"/>
      <c r="N815" s="11"/>
      <c r="O815" s="11"/>
      <c r="P815" s="11"/>
      <c r="Q815" s="11"/>
    </row>
    <row r="816" spans="1:17" ht="42.6" customHeight="1">
      <c r="A816" s="32" t="s">
        <v>1052</v>
      </c>
      <c r="B816" s="32">
        <v>101956</v>
      </c>
      <c r="C816" s="32" t="s">
        <v>42</v>
      </c>
      <c r="D816" s="25"/>
      <c r="E816" s="134" t="s">
        <v>1341</v>
      </c>
      <c r="F816" s="135"/>
      <c r="G816" s="135"/>
      <c r="H816" s="135"/>
      <c r="I816" s="135"/>
      <c r="J816" s="135"/>
      <c r="K816" s="14">
        <v>160.29</v>
      </c>
      <c r="L816" s="20" t="s">
        <v>1</v>
      </c>
      <c r="M816" s="15">
        <v>69.6</v>
      </c>
      <c r="N816" s="15">
        <v>16.05</v>
      </c>
      <c r="O816" s="28">
        <f>SUM(K816*M816)</f>
        <v>11156.184</v>
      </c>
      <c r="P816" s="29">
        <f>SUM(K816*N816)</f>
        <v>2572.6545</v>
      </c>
      <c r="Q816" s="29">
        <f>SUM(O816:P816)-0.01</f>
        <v>13728.8285</v>
      </c>
    </row>
    <row r="817" spans="1:17" ht="28.8" customHeight="1">
      <c r="A817" s="32" t="s">
        <v>1082</v>
      </c>
      <c r="B817" s="32">
        <v>92768</v>
      </c>
      <c r="C817" s="32" t="s">
        <v>42</v>
      </c>
      <c r="D817" s="25"/>
      <c r="E817" s="134" t="s">
        <v>1323</v>
      </c>
      <c r="F817" s="135"/>
      <c r="G817" s="135"/>
      <c r="H817" s="135"/>
      <c r="I817" s="135"/>
      <c r="J817" s="135"/>
      <c r="K817" s="13">
        <v>249.92</v>
      </c>
      <c r="L817" s="20" t="s">
        <v>10</v>
      </c>
      <c r="M817" s="15">
        <v>14.2</v>
      </c>
      <c r="N817" s="13">
        <v>3.96</v>
      </c>
      <c r="O817" s="28">
        <f>SUM(K817*M817)</f>
        <v>3548.8639999999996</v>
      </c>
      <c r="P817" s="29">
        <f>SUM(K817*N817)</f>
        <v>989.6831999999999</v>
      </c>
      <c r="Q817" s="29">
        <f>SUM(O817:P817)-0.01</f>
        <v>4538.537199999999</v>
      </c>
    </row>
    <row r="818" spans="1:17" ht="27" customHeight="1">
      <c r="A818" s="32" t="s">
        <v>1083</v>
      </c>
      <c r="B818" s="32" t="s">
        <v>1081</v>
      </c>
      <c r="C818" s="32" t="s">
        <v>42</v>
      </c>
      <c r="D818" s="25"/>
      <c r="E818" s="135" t="s">
        <v>1080</v>
      </c>
      <c r="F818" s="135"/>
      <c r="G818" s="135"/>
      <c r="H818" s="135"/>
      <c r="I818" s="135"/>
      <c r="J818" s="135"/>
      <c r="K818" s="13">
        <v>8.02</v>
      </c>
      <c r="L818" s="20" t="s">
        <v>4</v>
      </c>
      <c r="M818" s="14">
        <v>655.83</v>
      </c>
      <c r="N818" s="15">
        <v>76.93</v>
      </c>
      <c r="O818" s="28">
        <f>SUM(K818*M818)</f>
        <v>5259.7566</v>
      </c>
      <c r="P818" s="29">
        <f>SUM(K818*N818)</f>
        <v>616.9786</v>
      </c>
      <c r="Q818" s="29">
        <f>SUM(O818:P818)</f>
        <v>5876.7352</v>
      </c>
    </row>
    <row r="819" spans="1:17" ht="12.75">
      <c r="A819" s="32"/>
      <c r="B819" s="32"/>
      <c r="C819" s="32"/>
      <c r="D819" s="25"/>
      <c r="E819" s="140" t="s">
        <v>1054</v>
      </c>
      <c r="F819" s="140"/>
      <c r="G819" s="140"/>
      <c r="H819" s="140"/>
      <c r="I819" s="140"/>
      <c r="J819" s="140"/>
      <c r="K819" s="11"/>
      <c r="L819" s="20" t="s">
        <v>0</v>
      </c>
      <c r="O819" s="24">
        <f>SUM(O816:O818)</f>
        <v>19964.8046</v>
      </c>
      <c r="P819" s="24">
        <f>SUM(P816:P818)-0.01</f>
        <v>4179.3063</v>
      </c>
      <c r="Q819" s="24">
        <f>SUM(Q816:Q818)+0.01</f>
        <v>24144.110899999996</v>
      </c>
    </row>
    <row r="820" spans="1:17" ht="12.75">
      <c r="A820" s="32"/>
      <c r="B820" s="32"/>
      <c r="C820" s="32"/>
      <c r="D820" s="25"/>
      <c r="E820" s="11"/>
      <c r="F820" s="11"/>
      <c r="G820" s="11"/>
      <c r="H820" s="11"/>
      <c r="I820" s="11"/>
      <c r="J820" s="11"/>
      <c r="K820" s="11"/>
      <c r="L820" s="20"/>
      <c r="M820" s="18"/>
      <c r="N820" s="18"/>
      <c r="O820" s="18"/>
      <c r="P820" s="18"/>
      <c r="Q820" s="18"/>
    </row>
    <row r="821" spans="1:17" ht="12.75">
      <c r="A821" s="58" t="s">
        <v>1055</v>
      </c>
      <c r="B821" s="32"/>
      <c r="C821" s="32"/>
      <c r="D821" s="25"/>
      <c r="E821" s="140" t="s">
        <v>1057</v>
      </c>
      <c r="F821" s="140"/>
      <c r="G821" s="140"/>
      <c r="H821" s="140"/>
      <c r="I821" s="140"/>
      <c r="J821" s="140"/>
      <c r="K821" s="11"/>
      <c r="L821" s="31"/>
      <c r="M821" s="11"/>
      <c r="N821" s="11"/>
      <c r="O821" s="11"/>
      <c r="P821" s="11"/>
      <c r="Q821" s="11"/>
    </row>
    <row r="822" spans="1:17" ht="43.8" customHeight="1">
      <c r="A822" s="32" t="s">
        <v>1056</v>
      </c>
      <c r="B822" s="32">
        <v>101956</v>
      </c>
      <c r="C822" s="32" t="s">
        <v>42</v>
      </c>
      <c r="D822" s="25"/>
      <c r="E822" s="134" t="s">
        <v>1341</v>
      </c>
      <c r="F822" s="135"/>
      <c r="G822" s="135"/>
      <c r="H822" s="135"/>
      <c r="I822" s="135"/>
      <c r="J822" s="135"/>
      <c r="K822" s="14">
        <v>133.56</v>
      </c>
      <c r="L822" s="20" t="s">
        <v>1</v>
      </c>
      <c r="M822" s="15">
        <v>69.6</v>
      </c>
      <c r="N822" s="15">
        <v>16.05</v>
      </c>
      <c r="O822" s="28">
        <f aca="true" t="shared" si="95" ref="O822:O827">SUM(K822*M822)</f>
        <v>9295.776</v>
      </c>
      <c r="P822" s="29">
        <f aca="true" t="shared" si="96" ref="P822:P827">SUM(K822*N822)</f>
        <v>2143.638</v>
      </c>
      <c r="Q822" s="29">
        <f>SUM(O822:P822)+0.01</f>
        <v>11439.424</v>
      </c>
    </row>
    <row r="823" spans="1:17" ht="30" customHeight="1">
      <c r="A823" s="32" t="s">
        <v>1084</v>
      </c>
      <c r="B823" s="32">
        <v>92768</v>
      </c>
      <c r="C823" s="32" t="s">
        <v>42</v>
      </c>
      <c r="D823" s="25"/>
      <c r="E823" s="134" t="s">
        <v>1323</v>
      </c>
      <c r="F823" s="135"/>
      <c r="G823" s="135"/>
      <c r="H823" s="135"/>
      <c r="I823" s="135"/>
      <c r="J823" s="135"/>
      <c r="K823" s="13">
        <v>153.01</v>
      </c>
      <c r="L823" s="20" t="s">
        <v>10</v>
      </c>
      <c r="M823" s="15">
        <v>14.2</v>
      </c>
      <c r="N823" s="13">
        <v>3.96</v>
      </c>
      <c r="O823" s="28">
        <f t="shared" si="95"/>
        <v>2172.7419999999997</v>
      </c>
      <c r="P823" s="29">
        <f t="shared" si="96"/>
        <v>605.9196</v>
      </c>
      <c r="Q823" s="29">
        <f>SUM(O823:P823)</f>
        <v>2778.6615999999995</v>
      </c>
    </row>
    <row r="824" spans="1:17" ht="27" customHeight="1">
      <c r="A824" s="32" t="s">
        <v>1085</v>
      </c>
      <c r="B824" s="32" t="s">
        <v>182</v>
      </c>
      <c r="C824" s="32" t="s">
        <v>42</v>
      </c>
      <c r="D824" s="25"/>
      <c r="E824" s="135" t="s">
        <v>181</v>
      </c>
      <c r="F824" s="135"/>
      <c r="G824" s="135"/>
      <c r="H824" s="135"/>
      <c r="I824" s="135"/>
      <c r="J824" s="135"/>
      <c r="K824" s="13">
        <v>7.51</v>
      </c>
      <c r="L824" s="20" t="s">
        <v>4</v>
      </c>
      <c r="M824" s="14">
        <v>655.83</v>
      </c>
      <c r="N824" s="15">
        <v>76.93</v>
      </c>
      <c r="O824" s="28">
        <f t="shared" si="95"/>
        <v>4925.2833</v>
      </c>
      <c r="P824" s="29">
        <f t="shared" si="96"/>
        <v>577.7443000000001</v>
      </c>
      <c r="Q824" s="29">
        <f>SUM(O824:P824)-0.01</f>
        <v>5503.0176</v>
      </c>
    </row>
    <row r="825" spans="1:17" ht="27" customHeight="1">
      <c r="A825" s="83" t="s">
        <v>1562</v>
      </c>
      <c r="B825" s="32">
        <v>98556</v>
      </c>
      <c r="C825" s="32" t="s">
        <v>42</v>
      </c>
      <c r="D825" s="25"/>
      <c r="E825" s="134" t="s">
        <v>1566</v>
      </c>
      <c r="F825" s="134"/>
      <c r="G825" s="134"/>
      <c r="H825" s="134"/>
      <c r="I825" s="134"/>
      <c r="J825" s="134"/>
      <c r="K825" s="13">
        <v>79.29</v>
      </c>
      <c r="L825" s="20" t="s">
        <v>1</v>
      </c>
      <c r="M825" s="13">
        <v>32.34</v>
      </c>
      <c r="N825" s="15">
        <v>26.93</v>
      </c>
      <c r="O825" s="28">
        <f t="shared" si="95"/>
        <v>2564.2386000000006</v>
      </c>
      <c r="P825" s="29">
        <f>SUM(K825*N825)</f>
        <v>2135.2797</v>
      </c>
      <c r="Q825" s="29">
        <f>SUM(O825:P825)</f>
        <v>4699.518300000001</v>
      </c>
    </row>
    <row r="826" spans="1:17" ht="27" customHeight="1">
      <c r="A826" s="83" t="s">
        <v>1563</v>
      </c>
      <c r="B826" s="32">
        <v>98546</v>
      </c>
      <c r="C826" s="32" t="s">
        <v>42</v>
      </c>
      <c r="D826" s="25"/>
      <c r="E826" s="135" t="s">
        <v>1337</v>
      </c>
      <c r="F826" s="135"/>
      <c r="G826" s="135"/>
      <c r="H826" s="135"/>
      <c r="I826" s="135"/>
      <c r="J826" s="135"/>
      <c r="K826" s="13">
        <v>60</v>
      </c>
      <c r="L826" s="20" t="s">
        <v>1</v>
      </c>
      <c r="M826" s="14">
        <v>104.08</v>
      </c>
      <c r="N826" s="15">
        <v>28.99</v>
      </c>
      <c r="O826" s="28">
        <f t="shared" si="95"/>
        <v>6244.8</v>
      </c>
      <c r="P826" s="29">
        <f t="shared" si="96"/>
        <v>1739.3999999999999</v>
      </c>
      <c r="Q826" s="29">
        <f>SUM(O826:P826)</f>
        <v>7984.2</v>
      </c>
    </row>
    <row r="827" spans="1:17" ht="27" customHeight="1">
      <c r="A827" s="83" t="s">
        <v>1568</v>
      </c>
      <c r="B827" s="32">
        <v>98565</v>
      </c>
      <c r="C827" s="32" t="s">
        <v>42</v>
      </c>
      <c r="D827" s="25"/>
      <c r="E827" s="134" t="s">
        <v>1286</v>
      </c>
      <c r="F827" s="135"/>
      <c r="G827" s="135"/>
      <c r="H827" s="135"/>
      <c r="I827" s="135"/>
      <c r="J827" s="135"/>
      <c r="K827" s="13">
        <v>60</v>
      </c>
      <c r="L827" s="20" t="s">
        <v>1</v>
      </c>
      <c r="M827" s="13">
        <v>30.4</v>
      </c>
      <c r="N827" s="15">
        <v>27.33</v>
      </c>
      <c r="O827" s="28">
        <f t="shared" si="95"/>
        <v>1824</v>
      </c>
      <c r="P827" s="29">
        <f t="shared" si="96"/>
        <v>1639.8</v>
      </c>
      <c r="Q827" s="29">
        <f>SUM(O827:P827)</f>
        <v>3463.8</v>
      </c>
    </row>
    <row r="828" spans="1:17" ht="12.75">
      <c r="A828" s="32"/>
      <c r="B828" s="32"/>
      <c r="C828" s="32"/>
      <c r="D828" s="25"/>
      <c r="E828" s="140" t="s">
        <v>1058</v>
      </c>
      <c r="F828" s="140"/>
      <c r="G828" s="140"/>
      <c r="H828" s="140"/>
      <c r="I828" s="140"/>
      <c r="J828" s="140"/>
      <c r="K828" s="11"/>
      <c r="L828" s="20" t="s">
        <v>0</v>
      </c>
      <c r="O828" s="24">
        <f>SUM(O822:O827)</f>
        <v>27026.8399</v>
      </c>
      <c r="P828" s="24">
        <f>SUM(P822:P827)</f>
        <v>8841.7816</v>
      </c>
      <c r="Q828" s="24">
        <f>SUM(Q822:Q827)</f>
        <v>35868.6215</v>
      </c>
    </row>
    <row r="829" spans="1:17" ht="12.75">
      <c r="A829" s="32"/>
      <c r="B829" s="32"/>
      <c r="C829" s="32"/>
      <c r="D829" s="25"/>
      <c r="E829" s="85"/>
      <c r="F829" s="85"/>
      <c r="G829" s="85"/>
      <c r="H829" s="85"/>
      <c r="I829" s="85"/>
      <c r="J829" s="85"/>
      <c r="K829" s="11"/>
      <c r="L829" s="20"/>
      <c r="O829" s="24"/>
      <c r="P829" s="24"/>
      <c r="Q829" s="24"/>
    </row>
    <row r="830" spans="1:17" ht="12.75">
      <c r="A830" s="57" t="s">
        <v>1344</v>
      </c>
      <c r="B830" s="25"/>
      <c r="C830" s="25"/>
      <c r="D830" s="25"/>
      <c r="E830" s="140" t="s">
        <v>1342</v>
      </c>
      <c r="F830" s="140"/>
      <c r="G830" s="140"/>
      <c r="H830" s="140"/>
      <c r="I830" s="140"/>
      <c r="J830" s="140"/>
      <c r="K830" s="11"/>
      <c r="L830" s="31"/>
      <c r="M830" s="11"/>
      <c r="N830" s="11"/>
      <c r="O830" s="11"/>
      <c r="P830" s="11"/>
      <c r="Q830" s="24"/>
    </row>
    <row r="831" spans="1:17" ht="30" customHeight="1">
      <c r="A831" s="83" t="s">
        <v>1345</v>
      </c>
      <c r="B831" s="32">
        <v>92267</v>
      </c>
      <c r="C831" s="32" t="s">
        <v>42</v>
      </c>
      <c r="D831" s="25"/>
      <c r="E831" s="134" t="s">
        <v>1325</v>
      </c>
      <c r="F831" s="135"/>
      <c r="G831" s="135"/>
      <c r="H831" s="135"/>
      <c r="I831" s="135"/>
      <c r="J831" s="135"/>
      <c r="K831" s="13">
        <v>17.97</v>
      </c>
      <c r="L831" s="20" t="s">
        <v>1</v>
      </c>
      <c r="M831" s="15">
        <v>111.95</v>
      </c>
      <c r="N831" s="13">
        <v>0.96</v>
      </c>
      <c r="O831" s="28">
        <f aca="true" t="shared" si="97" ref="O831:O837">SUM(K831*M831)</f>
        <v>2011.7414999999999</v>
      </c>
      <c r="P831" s="29">
        <f aca="true" t="shared" si="98" ref="P831:P837">SUM(K831*N831)</f>
        <v>17.251199999999997</v>
      </c>
      <c r="Q831" s="29">
        <f>SUM(O831:P831)</f>
        <v>2028.9926999999998</v>
      </c>
    </row>
    <row r="832" spans="1:17" ht="28.2" customHeight="1">
      <c r="A832" s="83" t="s">
        <v>1346</v>
      </c>
      <c r="B832" s="32">
        <v>92768</v>
      </c>
      <c r="C832" s="32" t="s">
        <v>42</v>
      </c>
      <c r="D832" s="25"/>
      <c r="E832" s="134" t="s">
        <v>1323</v>
      </c>
      <c r="F832" s="135"/>
      <c r="G832" s="135"/>
      <c r="H832" s="135"/>
      <c r="I832" s="135"/>
      <c r="J832" s="135"/>
      <c r="K832" s="13">
        <v>22.1</v>
      </c>
      <c r="L832" s="20" t="s">
        <v>10</v>
      </c>
      <c r="M832" s="15">
        <v>14.2</v>
      </c>
      <c r="N832" s="13">
        <v>3.96</v>
      </c>
      <c r="O832" s="28">
        <f t="shared" si="97"/>
        <v>313.82</v>
      </c>
      <c r="P832" s="29">
        <f t="shared" si="98"/>
        <v>87.516</v>
      </c>
      <c r="Q832" s="29">
        <f>SUM(O832:P832)</f>
        <v>401.336</v>
      </c>
    </row>
    <row r="833" spans="1:17" ht="28.2" customHeight="1">
      <c r="A833" s="83" t="s">
        <v>1347</v>
      </c>
      <c r="B833" s="32">
        <v>92769</v>
      </c>
      <c r="C833" s="32" t="s">
        <v>42</v>
      </c>
      <c r="D833" s="25"/>
      <c r="E833" s="134" t="s">
        <v>1357</v>
      </c>
      <c r="F833" s="135"/>
      <c r="G833" s="135"/>
      <c r="H833" s="135"/>
      <c r="I833" s="135"/>
      <c r="J833" s="135"/>
      <c r="K833" s="13">
        <v>8</v>
      </c>
      <c r="L833" s="20" t="s">
        <v>10</v>
      </c>
      <c r="M833" s="15">
        <v>15.35</v>
      </c>
      <c r="N833" s="13">
        <v>2.54</v>
      </c>
      <c r="O833" s="28">
        <f t="shared" si="97"/>
        <v>122.8</v>
      </c>
      <c r="P833" s="29">
        <f t="shared" si="98"/>
        <v>20.32</v>
      </c>
      <c r="Q833" s="29">
        <f>SUM(O833:P833)</f>
        <v>143.12</v>
      </c>
    </row>
    <row r="834" spans="1:17" ht="28.8" customHeight="1">
      <c r="A834" s="83" t="s">
        <v>1348</v>
      </c>
      <c r="B834" s="32">
        <v>92771</v>
      </c>
      <c r="C834" s="32" t="s">
        <v>42</v>
      </c>
      <c r="D834" s="25"/>
      <c r="E834" s="134" t="s">
        <v>1324</v>
      </c>
      <c r="F834" s="135"/>
      <c r="G834" s="135"/>
      <c r="H834" s="135"/>
      <c r="I834" s="135"/>
      <c r="J834" s="135"/>
      <c r="K834" s="13">
        <v>27.9</v>
      </c>
      <c r="L834" s="20" t="s">
        <v>4</v>
      </c>
      <c r="M834" s="13">
        <v>14.78</v>
      </c>
      <c r="N834" s="13">
        <v>0.96</v>
      </c>
      <c r="O834" s="28">
        <f t="shared" si="97"/>
        <v>412.36199999999997</v>
      </c>
      <c r="P834" s="29">
        <f t="shared" si="98"/>
        <v>26.784</v>
      </c>
      <c r="Q834" s="29">
        <f>SUM(O834:P834)-0.01</f>
        <v>439.13599999999997</v>
      </c>
    </row>
    <row r="835" spans="1:17" ht="30" customHeight="1">
      <c r="A835" s="83" t="s">
        <v>1356</v>
      </c>
      <c r="B835" s="32" t="s">
        <v>182</v>
      </c>
      <c r="C835" s="32" t="s">
        <v>42</v>
      </c>
      <c r="D835" s="25"/>
      <c r="E835" s="135" t="s">
        <v>181</v>
      </c>
      <c r="F835" s="135"/>
      <c r="G835" s="135"/>
      <c r="H835" s="135"/>
      <c r="I835" s="135"/>
      <c r="J835" s="135"/>
      <c r="K835" s="13">
        <v>2.16</v>
      </c>
      <c r="L835" s="20" t="s">
        <v>4</v>
      </c>
      <c r="M835" s="14">
        <v>655.83</v>
      </c>
      <c r="N835" s="15">
        <v>76.93</v>
      </c>
      <c r="O835" s="28">
        <f t="shared" si="97"/>
        <v>1416.5928000000001</v>
      </c>
      <c r="P835" s="29">
        <f t="shared" si="98"/>
        <v>166.16880000000003</v>
      </c>
      <c r="Q835" s="29">
        <f>SUM(O835:P835)</f>
        <v>1582.7616000000003</v>
      </c>
    </row>
    <row r="836" spans="1:17" ht="30" customHeight="1">
      <c r="A836" s="83" t="s">
        <v>1560</v>
      </c>
      <c r="B836" s="32">
        <v>98546</v>
      </c>
      <c r="C836" s="32" t="s">
        <v>42</v>
      </c>
      <c r="D836" s="25"/>
      <c r="E836" s="135" t="s">
        <v>1337</v>
      </c>
      <c r="F836" s="135"/>
      <c r="G836" s="135"/>
      <c r="H836" s="135"/>
      <c r="I836" s="135"/>
      <c r="J836" s="135"/>
      <c r="K836" s="13">
        <v>18</v>
      </c>
      <c r="L836" s="20" t="s">
        <v>1</v>
      </c>
      <c r="M836" s="14">
        <v>104.08</v>
      </c>
      <c r="N836" s="15">
        <v>28.99</v>
      </c>
      <c r="O836" s="28">
        <f t="shared" si="97"/>
        <v>1873.44</v>
      </c>
      <c r="P836" s="29">
        <f t="shared" si="98"/>
        <v>521.8199999999999</v>
      </c>
      <c r="Q836" s="29">
        <f>SUM(O836:P836)</f>
        <v>2395.26</v>
      </c>
    </row>
    <row r="837" spans="1:17" ht="30" customHeight="1">
      <c r="A837" s="83" t="s">
        <v>1561</v>
      </c>
      <c r="B837" s="32">
        <v>98565</v>
      </c>
      <c r="C837" s="32" t="s">
        <v>42</v>
      </c>
      <c r="D837" s="25"/>
      <c r="E837" s="134" t="s">
        <v>1286</v>
      </c>
      <c r="F837" s="135"/>
      <c r="G837" s="135"/>
      <c r="H837" s="135"/>
      <c r="I837" s="135"/>
      <c r="J837" s="135"/>
      <c r="K837" s="13">
        <v>18</v>
      </c>
      <c r="L837" s="20" t="s">
        <v>1</v>
      </c>
      <c r="M837" s="13">
        <v>30.4</v>
      </c>
      <c r="N837" s="15">
        <v>27.33</v>
      </c>
      <c r="O837" s="28">
        <f t="shared" si="97"/>
        <v>547.1999999999999</v>
      </c>
      <c r="P837" s="29">
        <f t="shared" si="98"/>
        <v>491.93999999999994</v>
      </c>
      <c r="Q837" s="29">
        <f>SUM(O837:P837)</f>
        <v>1039.1399999999999</v>
      </c>
    </row>
    <row r="838" spans="1:17" ht="12.75">
      <c r="A838" s="32"/>
      <c r="B838" s="32"/>
      <c r="C838" s="32"/>
      <c r="D838" s="25"/>
      <c r="E838" s="140" t="s">
        <v>1343</v>
      </c>
      <c r="F838" s="140"/>
      <c r="G838" s="140"/>
      <c r="H838" s="140"/>
      <c r="I838" s="140"/>
      <c r="J838" s="140"/>
      <c r="K838" s="11"/>
      <c r="L838" s="20" t="s">
        <v>0</v>
      </c>
      <c r="O838" s="24">
        <f>SUM(O831:O837)-0.01</f>
        <v>6697.9463000000005</v>
      </c>
      <c r="P838" s="24">
        <f>SUM(P831:P837)</f>
        <v>1331.7999999999997</v>
      </c>
      <c r="Q838" s="24">
        <f>SUM(Q831:Q837)</f>
        <v>8029.746300000001</v>
      </c>
    </row>
    <row r="839" spans="1:17" ht="12.75">
      <c r="A839" s="32"/>
      <c r="B839" s="32"/>
      <c r="C839" s="32"/>
      <c r="D839" s="25"/>
      <c r="E839" s="85"/>
      <c r="F839" s="85"/>
      <c r="G839" s="85"/>
      <c r="H839" s="85"/>
      <c r="I839" s="85"/>
      <c r="J839" s="85"/>
      <c r="K839" s="11"/>
      <c r="L839" s="20"/>
      <c r="O839" s="24"/>
      <c r="P839" s="24"/>
      <c r="Q839" s="24"/>
    </row>
    <row r="840" spans="1:17" ht="12.75">
      <c r="A840" s="57" t="s">
        <v>1349</v>
      </c>
      <c r="B840" s="25"/>
      <c r="C840" s="25"/>
      <c r="D840" s="25"/>
      <c r="E840" s="140" t="s">
        <v>1316</v>
      </c>
      <c r="F840" s="140"/>
      <c r="G840" s="140"/>
      <c r="H840" s="140"/>
      <c r="I840" s="140"/>
      <c r="J840" s="140"/>
      <c r="K840" s="11"/>
      <c r="L840" s="31"/>
      <c r="M840" s="11"/>
      <c r="N840" s="11"/>
      <c r="O840" s="11"/>
      <c r="P840" s="11"/>
      <c r="Q840" s="24"/>
    </row>
    <row r="841" spans="1:17" ht="30" customHeight="1">
      <c r="A841" s="83" t="s">
        <v>1350</v>
      </c>
      <c r="B841" s="32">
        <v>92267</v>
      </c>
      <c r="C841" s="32" t="s">
        <v>42</v>
      </c>
      <c r="D841" s="25"/>
      <c r="E841" s="134" t="s">
        <v>1325</v>
      </c>
      <c r="F841" s="135"/>
      <c r="G841" s="135"/>
      <c r="H841" s="135"/>
      <c r="I841" s="135"/>
      <c r="J841" s="135"/>
      <c r="K841" s="13">
        <v>3.06</v>
      </c>
      <c r="L841" s="20" t="s">
        <v>1</v>
      </c>
      <c r="M841" s="15">
        <v>111.95</v>
      </c>
      <c r="N841" s="13">
        <v>0.96</v>
      </c>
      <c r="O841" s="28">
        <f aca="true" t="shared" si="99" ref="O841:O846">SUM(K841*M841)</f>
        <v>342.567</v>
      </c>
      <c r="P841" s="29">
        <f aca="true" t="shared" si="100" ref="P841:P846">SUM(K841*N841)</f>
        <v>2.9375999999999998</v>
      </c>
      <c r="Q841" s="29">
        <f>SUM(O841:P841)+0.01</f>
        <v>345.5146</v>
      </c>
    </row>
    <row r="842" spans="1:17" ht="28.8" customHeight="1">
      <c r="A842" s="83" t="s">
        <v>1351</v>
      </c>
      <c r="B842" s="32">
        <v>92768</v>
      </c>
      <c r="C842" s="32" t="s">
        <v>42</v>
      </c>
      <c r="D842" s="25"/>
      <c r="E842" s="134" t="s">
        <v>1323</v>
      </c>
      <c r="F842" s="135"/>
      <c r="G842" s="135"/>
      <c r="H842" s="135"/>
      <c r="I842" s="135"/>
      <c r="J842" s="135"/>
      <c r="K842" s="13">
        <v>24.1</v>
      </c>
      <c r="L842" s="20" t="s">
        <v>10</v>
      </c>
      <c r="M842" s="15">
        <v>14.2</v>
      </c>
      <c r="N842" s="13">
        <v>3.96</v>
      </c>
      <c r="O842" s="28">
        <f t="shared" si="99"/>
        <v>342.22</v>
      </c>
      <c r="P842" s="29">
        <f t="shared" si="100"/>
        <v>95.436</v>
      </c>
      <c r="Q842" s="29">
        <f>SUM(O842:P842)</f>
        <v>437.65600000000006</v>
      </c>
    </row>
    <row r="843" spans="1:17" ht="27" customHeight="1">
      <c r="A843" s="83" t="s">
        <v>1352</v>
      </c>
      <c r="B843" s="32">
        <v>92770</v>
      </c>
      <c r="C843" s="32" t="s">
        <v>42</v>
      </c>
      <c r="D843" s="25"/>
      <c r="E843" s="134" t="s">
        <v>1358</v>
      </c>
      <c r="F843" s="135"/>
      <c r="G843" s="135"/>
      <c r="H843" s="135"/>
      <c r="I843" s="135"/>
      <c r="J843" s="135"/>
      <c r="K843" s="13">
        <v>14.8</v>
      </c>
      <c r="L843" s="20" t="s">
        <v>4</v>
      </c>
      <c r="M843" s="13">
        <v>15.75</v>
      </c>
      <c r="N843" s="13">
        <v>1.56</v>
      </c>
      <c r="O843" s="28">
        <f t="shared" si="99"/>
        <v>233.10000000000002</v>
      </c>
      <c r="P843" s="29">
        <f t="shared" si="100"/>
        <v>23.088</v>
      </c>
      <c r="Q843" s="29">
        <f>SUM(O843:P843)</f>
        <v>256.18800000000005</v>
      </c>
    </row>
    <row r="844" spans="1:17" ht="28.2" customHeight="1">
      <c r="A844" s="83" t="s">
        <v>1353</v>
      </c>
      <c r="B844" s="32" t="s">
        <v>182</v>
      </c>
      <c r="C844" s="32" t="s">
        <v>42</v>
      </c>
      <c r="D844" s="25"/>
      <c r="E844" s="135" t="s">
        <v>181</v>
      </c>
      <c r="F844" s="135"/>
      <c r="G844" s="135"/>
      <c r="H844" s="135"/>
      <c r="I844" s="135"/>
      <c r="J844" s="135"/>
      <c r="K844" s="13">
        <v>0.46</v>
      </c>
      <c r="L844" s="20" t="s">
        <v>4</v>
      </c>
      <c r="M844" s="14">
        <v>655.83</v>
      </c>
      <c r="N844" s="15">
        <v>76.93</v>
      </c>
      <c r="O844" s="28">
        <f t="shared" si="99"/>
        <v>301.6818</v>
      </c>
      <c r="P844" s="29">
        <f t="shared" si="100"/>
        <v>35.387800000000006</v>
      </c>
      <c r="Q844" s="29">
        <f>SUM(O844:P844)</f>
        <v>337.06960000000004</v>
      </c>
    </row>
    <row r="845" spans="1:17" ht="27" customHeight="1">
      <c r="A845" s="83" t="s">
        <v>1354</v>
      </c>
      <c r="B845" s="32">
        <v>98546</v>
      </c>
      <c r="C845" s="32" t="s">
        <v>42</v>
      </c>
      <c r="D845" s="25"/>
      <c r="E845" s="135" t="s">
        <v>1337</v>
      </c>
      <c r="F845" s="135"/>
      <c r="G845" s="135"/>
      <c r="H845" s="135"/>
      <c r="I845" s="135"/>
      <c r="J845" s="135"/>
      <c r="K845" s="13">
        <v>4</v>
      </c>
      <c r="L845" s="20" t="s">
        <v>1</v>
      </c>
      <c r="M845" s="14">
        <v>104.08</v>
      </c>
      <c r="N845" s="15">
        <v>28.99</v>
      </c>
      <c r="O845" s="28">
        <f t="shared" si="99"/>
        <v>416.32</v>
      </c>
      <c r="P845" s="29">
        <f t="shared" si="100"/>
        <v>115.96</v>
      </c>
      <c r="Q845" s="29">
        <f>SUM(O845:P845)</f>
        <v>532.28</v>
      </c>
    </row>
    <row r="846" spans="1:17" ht="28.2" customHeight="1">
      <c r="A846" s="83" t="s">
        <v>1355</v>
      </c>
      <c r="B846" s="32">
        <v>98565</v>
      </c>
      <c r="C846" s="32" t="s">
        <v>42</v>
      </c>
      <c r="D846" s="25"/>
      <c r="E846" s="134" t="s">
        <v>1286</v>
      </c>
      <c r="F846" s="135"/>
      <c r="G846" s="135"/>
      <c r="H846" s="135"/>
      <c r="I846" s="135"/>
      <c r="J846" s="135"/>
      <c r="K846" s="13">
        <v>4</v>
      </c>
      <c r="L846" s="20" t="s">
        <v>1</v>
      </c>
      <c r="M846" s="13">
        <v>30.4</v>
      </c>
      <c r="N846" s="15">
        <v>27.33</v>
      </c>
      <c r="O846" s="28">
        <f t="shared" si="99"/>
        <v>121.6</v>
      </c>
      <c r="P846" s="29">
        <f t="shared" si="100"/>
        <v>109.32</v>
      </c>
      <c r="Q846" s="29">
        <f>SUM(O846:P846)</f>
        <v>230.92</v>
      </c>
    </row>
    <row r="847" spans="1:17" ht="12.75">
      <c r="A847" s="32"/>
      <c r="B847" s="32"/>
      <c r="C847" s="32"/>
      <c r="D847" s="25"/>
      <c r="E847" s="140" t="s">
        <v>1317</v>
      </c>
      <c r="F847" s="140"/>
      <c r="G847" s="140"/>
      <c r="H847" s="140"/>
      <c r="I847" s="140"/>
      <c r="J847" s="140"/>
      <c r="K847" s="11"/>
      <c r="L847" s="20" t="s">
        <v>0</v>
      </c>
      <c r="O847" s="24">
        <f>SUM(O841:O846)</f>
        <v>1757.4887999999999</v>
      </c>
      <c r="P847" s="24">
        <f>SUM(P841:P846)+0.01</f>
        <v>382.13939999999997</v>
      </c>
      <c r="Q847" s="24">
        <f>SUM(Q841:Q846)</f>
        <v>2139.6282</v>
      </c>
    </row>
    <row r="848" spans="1:17" ht="12.75">
      <c r="A848" s="32"/>
      <c r="B848" s="32"/>
      <c r="C848" s="32"/>
      <c r="D848" s="25"/>
      <c r="E848" s="85"/>
      <c r="F848" s="85"/>
      <c r="G848" s="85"/>
      <c r="H848" s="85"/>
      <c r="I848" s="85"/>
      <c r="J848" s="85"/>
      <c r="K848" s="11"/>
      <c r="L848" s="20"/>
      <c r="O848" s="24"/>
      <c r="P848" s="24"/>
      <c r="Q848" s="24"/>
    </row>
    <row r="849" spans="1:17" ht="12.75">
      <c r="A849" s="32"/>
      <c r="B849" s="32"/>
      <c r="C849" s="32"/>
      <c r="D849" s="25"/>
      <c r="E849" s="140" t="s">
        <v>206</v>
      </c>
      <c r="F849" s="140"/>
      <c r="G849" s="140"/>
      <c r="H849" s="140"/>
      <c r="I849" s="140"/>
      <c r="J849" s="140"/>
      <c r="K849" s="11"/>
      <c r="L849" s="20"/>
      <c r="M849" s="17"/>
      <c r="N849" s="18"/>
      <c r="O849" s="24">
        <f>SUM(O819+O828+O838+O847)</f>
        <v>55447.0796</v>
      </c>
      <c r="P849" s="24">
        <f>SUM(P819+P828+P838+P847)</f>
        <v>14735.0273</v>
      </c>
      <c r="Q849" s="24">
        <f>SUM(Q819+Q828+Q838+Q847)</f>
        <v>70182.1069</v>
      </c>
    </row>
    <row r="850" spans="1:17" ht="12.75">
      <c r="A850" s="32"/>
      <c r="B850" s="32"/>
      <c r="C850" s="32"/>
      <c r="D850" s="25"/>
      <c r="E850" s="11"/>
      <c r="F850" s="11"/>
      <c r="G850" s="11"/>
      <c r="H850" s="11"/>
      <c r="I850" s="11"/>
      <c r="J850" s="11"/>
      <c r="K850" s="11"/>
      <c r="L850" s="20"/>
      <c r="M850" s="17"/>
      <c r="N850" s="18"/>
      <c r="O850" s="11"/>
      <c r="P850" s="11"/>
      <c r="Q850" s="11"/>
    </row>
    <row r="851" spans="1:17" ht="12.75">
      <c r="A851" s="32"/>
      <c r="B851" s="32"/>
      <c r="C851" s="32"/>
      <c r="D851" s="25"/>
      <c r="E851" s="140" t="s">
        <v>212</v>
      </c>
      <c r="F851" s="140"/>
      <c r="G851" s="140"/>
      <c r="H851" s="140"/>
      <c r="I851" s="140"/>
      <c r="J851" s="140"/>
      <c r="K851" s="11"/>
      <c r="L851" s="20"/>
      <c r="M851" s="17"/>
      <c r="N851" s="18"/>
      <c r="O851" s="87">
        <f>SUM(O765+O804+O812+O849)</f>
        <v>227058.3012</v>
      </c>
      <c r="P851" s="87">
        <f>SUM(P765+P804+P812+P849)</f>
        <v>56002.02190000001</v>
      </c>
      <c r="Q851" s="87">
        <f>SUM(Q765+Q804+Q812+Q849)+0.01</f>
        <v>283060.3231</v>
      </c>
    </row>
    <row r="852" spans="1:17" ht="12.75">
      <c r="A852" s="32"/>
      <c r="B852" s="32"/>
      <c r="C852" s="32"/>
      <c r="D852" s="25"/>
      <c r="E852" s="11"/>
      <c r="F852" s="11"/>
      <c r="G852" s="11"/>
      <c r="H852" s="11"/>
      <c r="I852" s="11"/>
      <c r="J852" s="11"/>
      <c r="K852" s="11"/>
      <c r="L852" s="20"/>
      <c r="M852" s="17"/>
      <c r="N852" s="18"/>
      <c r="O852" s="11"/>
      <c r="P852" s="11"/>
      <c r="Q852" s="11"/>
    </row>
    <row r="853" spans="1:17" ht="12.75">
      <c r="A853" s="58" t="s">
        <v>1086</v>
      </c>
      <c r="B853" s="32"/>
      <c r="C853" s="32"/>
      <c r="D853" s="25"/>
      <c r="E853" s="140" t="s">
        <v>216</v>
      </c>
      <c r="F853" s="140"/>
      <c r="G853" s="140"/>
      <c r="H853" s="140"/>
      <c r="I853" s="140"/>
      <c r="J853" s="140"/>
      <c r="K853" s="11"/>
      <c r="L853" s="31"/>
      <c r="M853" s="11"/>
      <c r="N853" s="11"/>
      <c r="O853" s="11"/>
      <c r="P853" s="11"/>
      <c r="Q853" s="11"/>
    </row>
    <row r="854" spans="1:17" ht="12.75">
      <c r="A854" s="58" t="s">
        <v>1087</v>
      </c>
      <c r="B854" s="32"/>
      <c r="C854" s="32"/>
      <c r="D854" s="25"/>
      <c r="E854" s="140" t="s">
        <v>217</v>
      </c>
      <c r="F854" s="140"/>
      <c r="G854" s="140"/>
      <c r="H854" s="140"/>
      <c r="I854" s="140"/>
      <c r="J854" s="140"/>
      <c r="K854" s="11"/>
      <c r="L854" s="31"/>
      <c r="M854" s="11"/>
      <c r="N854" s="11"/>
      <c r="O854" s="11"/>
      <c r="P854" s="11"/>
      <c r="Q854" s="11"/>
    </row>
    <row r="855" spans="1:17" ht="57" customHeight="1">
      <c r="A855" s="32" t="s">
        <v>1088</v>
      </c>
      <c r="B855" s="32">
        <v>5719</v>
      </c>
      <c r="C855" s="32" t="s">
        <v>42</v>
      </c>
      <c r="D855" s="25"/>
      <c r="E855" s="135" t="s">
        <v>219</v>
      </c>
      <c r="F855" s="135"/>
      <c r="G855" s="135"/>
      <c r="H855" s="135"/>
      <c r="I855" s="135"/>
      <c r="J855" s="135"/>
      <c r="K855" s="15">
        <v>36</v>
      </c>
      <c r="L855" s="20" t="s">
        <v>4</v>
      </c>
      <c r="M855" s="15">
        <v>87.99</v>
      </c>
      <c r="N855" s="15">
        <v>60.95</v>
      </c>
      <c r="O855" s="28">
        <f aca="true" t="shared" si="101" ref="O855:O865">SUM(K855*M855)</f>
        <v>3167.64</v>
      </c>
      <c r="P855" s="29">
        <f aca="true" t="shared" si="102" ref="P855:P865">SUM(K855*N855)</f>
        <v>2194.2000000000003</v>
      </c>
      <c r="Q855" s="29">
        <f aca="true" t="shared" si="103" ref="Q855:Q865">SUM(O855:P855)</f>
        <v>5361.84</v>
      </c>
    </row>
    <row r="856" spans="1:17" ht="41.4" customHeight="1">
      <c r="A856" s="32" t="s">
        <v>1191</v>
      </c>
      <c r="B856" s="32">
        <v>97083</v>
      </c>
      <c r="C856" s="32" t="s">
        <v>42</v>
      </c>
      <c r="D856" s="25"/>
      <c r="E856" s="135" t="s">
        <v>541</v>
      </c>
      <c r="F856" s="135"/>
      <c r="G856" s="135"/>
      <c r="H856" s="135"/>
      <c r="I856" s="135"/>
      <c r="J856" s="135"/>
      <c r="K856" s="14">
        <v>180</v>
      </c>
      <c r="L856" s="20" t="s">
        <v>1</v>
      </c>
      <c r="M856" s="13">
        <v>0.55</v>
      </c>
      <c r="N856" s="13">
        <v>2.91</v>
      </c>
      <c r="O856" s="28">
        <f t="shared" si="101"/>
        <v>99.00000000000001</v>
      </c>
      <c r="P856" s="29">
        <f t="shared" si="102"/>
        <v>523.8000000000001</v>
      </c>
      <c r="Q856" s="29">
        <f t="shared" si="103"/>
        <v>622.8000000000001</v>
      </c>
    </row>
    <row r="857" spans="1:17" ht="28.2" customHeight="1">
      <c r="A857" s="32" t="s">
        <v>1192</v>
      </c>
      <c r="B857" s="32">
        <v>96624</v>
      </c>
      <c r="C857" s="32" t="s">
        <v>42</v>
      </c>
      <c r="D857" s="25"/>
      <c r="E857" s="135" t="s">
        <v>542</v>
      </c>
      <c r="F857" s="135"/>
      <c r="G857" s="135"/>
      <c r="H857" s="135"/>
      <c r="I857" s="135"/>
      <c r="J857" s="135"/>
      <c r="K857" s="15">
        <v>18</v>
      </c>
      <c r="L857" s="20" t="s">
        <v>4</v>
      </c>
      <c r="M857" s="15">
        <v>91.4</v>
      </c>
      <c r="N857" s="15">
        <v>32.5</v>
      </c>
      <c r="O857" s="28">
        <f t="shared" si="101"/>
        <v>1645.2</v>
      </c>
      <c r="P857" s="29">
        <f t="shared" si="102"/>
        <v>585</v>
      </c>
      <c r="Q857" s="29">
        <f t="shared" si="103"/>
        <v>2230.2</v>
      </c>
    </row>
    <row r="858" spans="1:17" ht="55.8" customHeight="1">
      <c r="A858" s="32" t="s">
        <v>1193</v>
      </c>
      <c r="B858" s="32">
        <v>94439</v>
      </c>
      <c r="C858" s="32" t="s">
        <v>42</v>
      </c>
      <c r="D858" s="25"/>
      <c r="E858" s="135" t="s">
        <v>966</v>
      </c>
      <c r="F858" s="135"/>
      <c r="G858" s="135"/>
      <c r="H858" s="135"/>
      <c r="I858" s="135"/>
      <c r="J858" s="135"/>
      <c r="K858" s="14">
        <v>199.69</v>
      </c>
      <c r="L858" s="20" t="s">
        <v>1</v>
      </c>
      <c r="M858" s="15">
        <v>37.94</v>
      </c>
      <c r="N858" s="15">
        <v>19.33</v>
      </c>
      <c r="O858" s="28">
        <f t="shared" si="101"/>
        <v>7576.2386</v>
      </c>
      <c r="P858" s="29">
        <f t="shared" si="102"/>
        <v>3860.0076999999997</v>
      </c>
      <c r="Q858" s="29">
        <f>SUM(O858:P858)</f>
        <v>11436.246299999999</v>
      </c>
    </row>
    <row r="859" spans="1:17" ht="42.6" customHeight="1">
      <c r="A859" s="32" t="s">
        <v>1194</v>
      </c>
      <c r="B859" s="32">
        <v>87262</v>
      </c>
      <c r="C859" s="32" t="s">
        <v>42</v>
      </c>
      <c r="D859" s="25"/>
      <c r="E859" s="135" t="s">
        <v>967</v>
      </c>
      <c r="F859" s="135"/>
      <c r="G859" s="135"/>
      <c r="H859" s="135"/>
      <c r="I859" s="135"/>
      <c r="J859" s="135"/>
      <c r="K859" s="15">
        <v>149.83</v>
      </c>
      <c r="L859" s="20" t="s">
        <v>1</v>
      </c>
      <c r="M859" s="14">
        <v>160.13</v>
      </c>
      <c r="N859" s="15">
        <v>22.78</v>
      </c>
      <c r="O859" s="28">
        <f t="shared" si="101"/>
        <v>23992.2779</v>
      </c>
      <c r="P859" s="29">
        <f t="shared" si="102"/>
        <v>3413.1274000000003</v>
      </c>
      <c r="Q859" s="29">
        <f>SUM(O859:P859)</f>
        <v>27405.405300000002</v>
      </c>
    </row>
    <row r="860" spans="1:17" ht="27.6" customHeight="1">
      <c r="A860" s="32" t="s">
        <v>1195</v>
      </c>
      <c r="B860" s="32">
        <v>98679</v>
      </c>
      <c r="C860" s="32" t="s">
        <v>42</v>
      </c>
      <c r="D860" s="25"/>
      <c r="E860" s="135" t="s">
        <v>968</v>
      </c>
      <c r="F860" s="135"/>
      <c r="G860" s="135"/>
      <c r="H860" s="135"/>
      <c r="I860" s="135"/>
      <c r="J860" s="135"/>
      <c r="K860" s="14">
        <v>132.07</v>
      </c>
      <c r="L860" s="20" t="s">
        <v>1</v>
      </c>
      <c r="M860" s="15">
        <v>26.61</v>
      </c>
      <c r="N860" s="15">
        <v>15.6</v>
      </c>
      <c r="O860" s="28">
        <f t="shared" si="101"/>
        <v>3514.3826999999997</v>
      </c>
      <c r="P860" s="29">
        <f t="shared" si="102"/>
        <v>2060.292</v>
      </c>
      <c r="Q860" s="29">
        <f>SUM(O860:P860)</f>
        <v>5574.6747</v>
      </c>
    </row>
    <row r="861" spans="1:17" ht="12.75">
      <c r="A861" s="32" t="s">
        <v>1196</v>
      </c>
      <c r="B861" s="32" t="s">
        <v>225</v>
      </c>
      <c r="C861" s="33" t="s">
        <v>43</v>
      </c>
      <c r="D861" s="25"/>
      <c r="E861" s="68" t="s">
        <v>224</v>
      </c>
      <c r="F861" s="11"/>
      <c r="G861" s="11"/>
      <c r="H861" s="11"/>
      <c r="I861" s="11"/>
      <c r="J861" s="11"/>
      <c r="K861" s="14">
        <v>132.07</v>
      </c>
      <c r="L861" s="20" t="s">
        <v>1</v>
      </c>
      <c r="M861" s="14">
        <v>198.3</v>
      </c>
      <c r="N861" s="15">
        <v>47.84</v>
      </c>
      <c r="O861" s="28">
        <f t="shared" si="101"/>
        <v>26189.481</v>
      </c>
      <c r="P861" s="29">
        <f t="shared" si="102"/>
        <v>6318.2288</v>
      </c>
      <c r="Q861" s="29">
        <f>SUM(O861:P861)</f>
        <v>32507.7098</v>
      </c>
    </row>
    <row r="862" spans="1:17" ht="12.75">
      <c r="A862" s="32" t="s">
        <v>1197</v>
      </c>
      <c r="B862" s="32" t="s">
        <v>227</v>
      </c>
      <c r="C862" s="33" t="s">
        <v>43</v>
      </c>
      <c r="D862" s="25"/>
      <c r="E862" s="68" t="s">
        <v>226</v>
      </c>
      <c r="F862" s="11"/>
      <c r="G862" s="11"/>
      <c r="H862" s="11"/>
      <c r="I862" s="11"/>
      <c r="J862" s="11"/>
      <c r="K862" s="13">
        <v>1.2</v>
      </c>
      <c r="L862" s="82" t="s">
        <v>1795</v>
      </c>
      <c r="M862" s="110">
        <v>262.8</v>
      </c>
      <c r="N862" s="110">
        <v>139.46</v>
      </c>
      <c r="O862" s="28">
        <f t="shared" si="101"/>
        <v>315.36</v>
      </c>
      <c r="P862" s="29">
        <f t="shared" si="102"/>
        <v>167.352</v>
      </c>
      <c r="Q862" s="29">
        <f t="shared" si="103"/>
        <v>482.712</v>
      </c>
    </row>
    <row r="863" spans="1:17" ht="18" customHeight="1">
      <c r="A863" s="32" t="s">
        <v>1198</v>
      </c>
      <c r="B863" s="32" t="s">
        <v>1190</v>
      </c>
      <c r="C863" s="33" t="s">
        <v>43</v>
      </c>
      <c r="D863" s="25"/>
      <c r="E863" s="134" t="s">
        <v>1446</v>
      </c>
      <c r="F863" s="135"/>
      <c r="G863" s="135"/>
      <c r="H863" s="135"/>
      <c r="I863" s="135"/>
      <c r="J863" s="135"/>
      <c r="K863" s="15">
        <v>12.54</v>
      </c>
      <c r="L863" s="20" t="s">
        <v>1</v>
      </c>
      <c r="M863" s="98">
        <v>262.05</v>
      </c>
      <c r="N863" s="110">
        <v>112.31</v>
      </c>
      <c r="O863" s="28">
        <f t="shared" si="101"/>
        <v>3286.107</v>
      </c>
      <c r="P863" s="29">
        <f t="shared" si="102"/>
        <v>1408.3673999999999</v>
      </c>
      <c r="Q863" s="29">
        <f>SUM(O863:P863)+0.01</f>
        <v>4694.4844</v>
      </c>
    </row>
    <row r="864" spans="1:17" ht="12.75">
      <c r="A864" s="32" t="s">
        <v>1199</v>
      </c>
      <c r="B864" s="83" t="s">
        <v>1444</v>
      </c>
      <c r="C864" s="33" t="s">
        <v>43</v>
      </c>
      <c r="D864" s="25"/>
      <c r="E864" s="96" t="s">
        <v>1445</v>
      </c>
      <c r="F864" s="11"/>
      <c r="G864" s="11"/>
      <c r="H864" s="11"/>
      <c r="I864" s="11"/>
      <c r="J864" s="11"/>
      <c r="K864" s="15">
        <v>12</v>
      </c>
      <c r="L864" s="20" t="s">
        <v>1</v>
      </c>
      <c r="M864" s="98">
        <v>284</v>
      </c>
      <c r="N864" s="110">
        <v>29.44</v>
      </c>
      <c r="O864" s="28">
        <f t="shared" si="101"/>
        <v>3408</v>
      </c>
      <c r="P864" s="29">
        <f t="shared" si="102"/>
        <v>353.28000000000003</v>
      </c>
      <c r="Q864" s="29">
        <f t="shared" si="103"/>
        <v>3761.28</v>
      </c>
    </row>
    <row r="865" spans="1:17" ht="27" customHeight="1">
      <c r="A865" s="32" t="s">
        <v>1200</v>
      </c>
      <c r="B865" s="32">
        <v>101094</v>
      </c>
      <c r="C865" s="32" t="s">
        <v>42</v>
      </c>
      <c r="D865" s="25"/>
      <c r="E865" s="135" t="s">
        <v>228</v>
      </c>
      <c r="F865" s="135"/>
      <c r="G865" s="135"/>
      <c r="H865" s="135"/>
      <c r="I865" s="135"/>
      <c r="J865" s="135"/>
      <c r="K865" s="15">
        <v>18</v>
      </c>
      <c r="L865" s="20" t="s">
        <v>6</v>
      </c>
      <c r="M865" s="14">
        <v>181.8</v>
      </c>
      <c r="N865" s="15">
        <v>15.26</v>
      </c>
      <c r="O865" s="28">
        <f t="shared" si="101"/>
        <v>3272.4</v>
      </c>
      <c r="P865" s="29">
        <f t="shared" si="102"/>
        <v>274.68</v>
      </c>
      <c r="Q865" s="29">
        <f t="shared" si="103"/>
        <v>3547.08</v>
      </c>
    </row>
    <row r="866" spans="1:17" ht="12.75">
      <c r="A866" s="32"/>
      <c r="B866" s="32"/>
      <c r="C866" s="32"/>
      <c r="D866" s="25"/>
      <c r="E866" s="140" t="s">
        <v>229</v>
      </c>
      <c r="F866" s="140"/>
      <c r="G866" s="140"/>
      <c r="H866" s="140"/>
      <c r="I866" s="140"/>
      <c r="J866" s="140"/>
      <c r="K866" s="11"/>
      <c r="L866" s="20" t="s">
        <v>0</v>
      </c>
      <c r="O866" s="24">
        <f>SUM(O855:O865)</f>
        <v>76466.08720000001</v>
      </c>
      <c r="P866" s="24">
        <f>SUM(P855:P865)</f>
        <v>21158.335299999995</v>
      </c>
      <c r="Q866" s="24">
        <f>SUM(Q855:Q865)</f>
        <v>97624.4325</v>
      </c>
    </row>
    <row r="867" spans="1:17" ht="12.75">
      <c r="A867" s="32"/>
      <c r="B867" s="32"/>
      <c r="C867" s="32"/>
      <c r="D867" s="25"/>
      <c r="E867" s="11"/>
      <c r="F867" s="11"/>
      <c r="G867" s="11"/>
      <c r="H867" s="11"/>
      <c r="I867" s="11"/>
      <c r="J867" s="11"/>
      <c r="K867" s="11"/>
      <c r="L867" s="20"/>
      <c r="M867" s="18"/>
      <c r="N867" s="18"/>
      <c r="O867" s="18"/>
      <c r="P867" s="18"/>
      <c r="Q867" s="17"/>
    </row>
    <row r="868" spans="1:17" ht="12.75">
      <c r="A868" s="58" t="s">
        <v>1089</v>
      </c>
      <c r="B868" s="32"/>
      <c r="C868" s="32"/>
      <c r="D868" s="25"/>
      <c r="E868" s="140" t="s">
        <v>239</v>
      </c>
      <c r="F868" s="140"/>
      <c r="G868" s="140"/>
      <c r="H868" s="140"/>
      <c r="I868" s="140"/>
      <c r="J868" s="140"/>
      <c r="K868" s="11"/>
      <c r="L868" s="31"/>
      <c r="M868" s="11"/>
      <c r="N868" s="11"/>
      <c r="O868" s="11"/>
      <c r="P868" s="11"/>
      <c r="Q868" s="11"/>
    </row>
    <row r="869" spans="1:17" ht="55.2" customHeight="1">
      <c r="A869" s="32" t="s">
        <v>1090</v>
      </c>
      <c r="B869" s="32">
        <v>87493</v>
      </c>
      <c r="C869" s="32" t="s">
        <v>42</v>
      </c>
      <c r="D869" s="25"/>
      <c r="E869" s="135" t="s">
        <v>547</v>
      </c>
      <c r="F869" s="135"/>
      <c r="G869" s="135"/>
      <c r="H869" s="135"/>
      <c r="I869" s="135"/>
      <c r="J869" s="135"/>
      <c r="K869" s="14">
        <v>418.88</v>
      </c>
      <c r="L869" s="20" t="s">
        <v>1</v>
      </c>
      <c r="M869" s="15">
        <v>70.29</v>
      </c>
      <c r="N869" s="15">
        <v>36.09</v>
      </c>
      <c r="O869" s="28">
        <f>SUM(K869*M869)</f>
        <v>29443.075200000003</v>
      </c>
      <c r="P869" s="29">
        <f>SUM(K869*N869)</f>
        <v>15117.379200000001</v>
      </c>
      <c r="Q869" s="29">
        <f>SUM(O869:P869)+0.01</f>
        <v>44560.464400000004</v>
      </c>
    </row>
    <row r="870" spans="1:17" ht="55.2" customHeight="1">
      <c r="A870" s="32" t="s">
        <v>1188</v>
      </c>
      <c r="B870" s="27">
        <v>87492</v>
      </c>
      <c r="C870" s="32" t="s">
        <v>42</v>
      </c>
      <c r="D870" s="27"/>
      <c r="E870" s="134" t="s">
        <v>1728</v>
      </c>
      <c r="F870" s="135"/>
      <c r="G870" s="135"/>
      <c r="H870" s="135"/>
      <c r="I870" s="135"/>
      <c r="J870" s="135"/>
      <c r="K870" s="15">
        <v>22.04</v>
      </c>
      <c r="L870" s="82" t="s">
        <v>1</v>
      </c>
      <c r="M870" s="15">
        <v>56.21</v>
      </c>
      <c r="N870" s="15">
        <v>32.74</v>
      </c>
      <c r="O870" s="28">
        <f>SUM(K870*M870)</f>
        <v>1238.8684</v>
      </c>
      <c r="P870" s="29">
        <f>SUM(K870*N870)</f>
        <v>721.5896</v>
      </c>
      <c r="Q870" s="29">
        <f>SUM(O870:P870)</f>
        <v>1960.458</v>
      </c>
    </row>
    <row r="871" spans="1:17" ht="55.2" customHeight="1">
      <c r="A871" s="32" t="s">
        <v>1189</v>
      </c>
      <c r="B871" s="27">
        <v>87490</v>
      </c>
      <c r="C871" s="32" t="s">
        <v>42</v>
      </c>
      <c r="D871" s="27"/>
      <c r="E871" s="134" t="s">
        <v>1729</v>
      </c>
      <c r="F871" s="135"/>
      <c r="G871" s="135"/>
      <c r="H871" s="135"/>
      <c r="I871" s="135"/>
      <c r="J871" s="135"/>
      <c r="K871" s="15">
        <v>25.3</v>
      </c>
      <c r="L871" s="82" t="s">
        <v>1</v>
      </c>
      <c r="M871" s="15">
        <v>43.94</v>
      </c>
      <c r="N871" s="15">
        <v>22.96</v>
      </c>
      <c r="O871" s="28">
        <f>SUM(K871*M871)</f>
        <v>1111.682</v>
      </c>
      <c r="P871" s="29">
        <f>SUM(K871*N871)</f>
        <v>580.888</v>
      </c>
      <c r="Q871" s="29">
        <f>SUM(O871:P871)</f>
        <v>1692.5700000000002</v>
      </c>
    </row>
    <row r="872" spans="1:17" ht="37.8" customHeight="1">
      <c r="A872" s="83" t="s">
        <v>1796</v>
      </c>
      <c r="B872" s="32">
        <v>96359</v>
      </c>
      <c r="C872" s="32" t="s">
        <v>42</v>
      </c>
      <c r="D872" s="25"/>
      <c r="E872" s="135" t="s">
        <v>979</v>
      </c>
      <c r="F872" s="135"/>
      <c r="G872" s="135"/>
      <c r="H872" s="135"/>
      <c r="I872" s="135"/>
      <c r="J872" s="135"/>
      <c r="K872" s="15">
        <v>303.65</v>
      </c>
      <c r="L872" s="20" t="s">
        <v>1</v>
      </c>
      <c r="M872" s="14">
        <v>151.28</v>
      </c>
      <c r="N872" s="13">
        <v>5.61</v>
      </c>
      <c r="O872" s="28">
        <f>SUM(K872*M872)</f>
        <v>45936.172</v>
      </c>
      <c r="P872" s="29">
        <f>SUM(K872*N872)</f>
        <v>1703.4765</v>
      </c>
      <c r="Q872" s="29">
        <f>SUM(O872:P872)</f>
        <v>47639.648499999996</v>
      </c>
    </row>
    <row r="873" spans="1:17" ht="12.75">
      <c r="A873" s="32"/>
      <c r="B873" s="32"/>
      <c r="C873" s="32"/>
      <c r="D873" s="25"/>
      <c r="E873" s="140" t="s">
        <v>242</v>
      </c>
      <c r="F873" s="140"/>
      <c r="G873" s="140"/>
      <c r="H873" s="140"/>
      <c r="I873" s="140"/>
      <c r="J873" s="140"/>
      <c r="K873" s="11"/>
      <c r="L873" s="20" t="s">
        <v>0</v>
      </c>
      <c r="O873" s="24">
        <f>SUM(O869:O872)</f>
        <v>77729.7976</v>
      </c>
      <c r="P873" s="24">
        <f>SUM(P869:P872)+0.01</f>
        <v>18123.3433</v>
      </c>
      <c r="Q873" s="24">
        <f>SUM(Q869:Q872)</f>
        <v>95853.1409</v>
      </c>
    </row>
    <row r="874" spans="1:17" ht="12.75">
      <c r="A874" s="32"/>
      <c r="B874" s="32"/>
      <c r="C874" s="32"/>
      <c r="D874" s="25"/>
      <c r="E874" s="74"/>
      <c r="F874" s="74"/>
      <c r="G874" s="74"/>
      <c r="H874" s="74"/>
      <c r="I874" s="74"/>
      <c r="J874" s="74"/>
      <c r="K874" s="11"/>
      <c r="L874" s="20"/>
      <c r="M874" s="18"/>
      <c r="N874" s="18"/>
      <c r="O874" s="18"/>
      <c r="P874" s="18"/>
      <c r="Q874" s="18"/>
    </row>
    <row r="875" spans="1:17" ht="12.75">
      <c r="A875" s="58" t="s">
        <v>1091</v>
      </c>
      <c r="B875" s="32"/>
      <c r="C875" s="32"/>
      <c r="D875" s="25"/>
      <c r="E875" s="140" t="s">
        <v>246</v>
      </c>
      <c r="F875" s="140"/>
      <c r="G875" s="140"/>
      <c r="H875" s="140"/>
      <c r="I875" s="140"/>
      <c r="J875" s="140"/>
      <c r="K875" s="11"/>
      <c r="L875" s="31"/>
      <c r="M875" s="11"/>
      <c r="N875" s="11"/>
      <c r="O875" s="11"/>
      <c r="P875" s="11"/>
      <c r="Q875" s="11"/>
    </row>
    <row r="876" spans="1:17" ht="24.6" customHeight="1">
      <c r="A876" s="32" t="s">
        <v>1092</v>
      </c>
      <c r="B876" s="32">
        <v>96114</v>
      </c>
      <c r="C876" s="32" t="s">
        <v>42</v>
      </c>
      <c r="D876" s="25"/>
      <c r="E876" s="135" t="s">
        <v>245</v>
      </c>
      <c r="F876" s="135"/>
      <c r="G876" s="135"/>
      <c r="H876" s="135"/>
      <c r="I876" s="135"/>
      <c r="J876" s="135"/>
      <c r="K876" s="14">
        <v>271.32</v>
      </c>
      <c r="L876" s="20" t="s">
        <v>1</v>
      </c>
      <c r="M876" s="15">
        <v>100.6</v>
      </c>
      <c r="N876" s="13">
        <v>8.76</v>
      </c>
      <c r="O876" s="28">
        <f>SUM(K876*M876)</f>
        <v>27294.791999999998</v>
      </c>
      <c r="P876" s="29">
        <f>SUM(K876*N876)</f>
        <v>2376.7632</v>
      </c>
      <c r="Q876" s="29">
        <f>SUM(O876:P876)-0.01</f>
        <v>29671.5452</v>
      </c>
    </row>
    <row r="877" spans="1:17" ht="12.75">
      <c r="A877" s="32"/>
      <c r="B877" s="32"/>
      <c r="C877" s="32"/>
      <c r="D877" s="25"/>
      <c r="E877" s="140" t="s">
        <v>921</v>
      </c>
      <c r="F877" s="140"/>
      <c r="G877" s="140"/>
      <c r="H877" s="140"/>
      <c r="I877" s="140"/>
      <c r="J877" s="140"/>
      <c r="K877" s="11"/>
      <c r="L877" s="20" t="s">
        <v>0</v>
      </c>
      <c r="O877" s="24">
        <f>SUM(O876)</f>
        <v>27294.791999999998</v>
      </c>
      <c r="P877" s="24">
        <f>SUM(P876)</f>
        <v>2376.7632</v>
      </c>
      <c r="Q877" s="24">
        <f>SUM(Q876)</f>
        <v>29671.5452</v>
      </c>
    </row>
    <row r="878" spans="1:17" ht="12.75">
      <c r="A878" s="32"/>
      <c r="B878" s="32"/>
      <c r="C878" s="32"/>
      <c r="D878" s="25"/>
      <c r="E878" s="11"/>
      <c r="F878" s="11"/>
      <c r="G878" s="11"/>
      <c r="H878" s="11"/>
      <c r="I878" s="11"/>
      <c r="J878" s="11"/>
      <c r="K878" s="11"/>
      <c r="L878" s="20"/>
      <c r="M878" s="18"/>
      <c r="N878" s="35"/>
      <c r="O878" s="18"/>
      <c r="P878" s="35"/>
      <c r="Q878" s="18"/>
    </row>
    <row r="879" spans="1:17" ht="12.75">
      <c r="A879" s="58" t="s">
        <v>1093</v>
      </c>
      <c r="B879" s="32"/>
      <c r="C879" s="32"/>
      <c r="D879" s="25"/>
      <c r="E879" s="140" t="s">
        <v>248</v>
      </c>
      <c r="F879" s="140"/>
      <c r="G879" s="140"/>
      <c r="H879" s="140"/>
      <c r="I879" s="140"/>
      <c r="J879" s="140"/>
      <c r="K879" s="11"/>
      <c r="L879" s="31"/>
      <c r="M879" s="11"/>
      <c r="N879" s="11"/>
      <c r="O879" s="11"/>
      <c r="P879" s="11"/>
      <c r="Q879" s="11"/>
    </row>
    <row r="880" spans="1:17" ht="12.75">
      <c r="A880" s="58" t="s">
        <v>1094</v>
      </c>
      <c r="B880" s="32"/>
      <c r="C880" s="32"/>
      <c r="D880" s="25"/>
      <c r="E880" s="140" t="s">
        <v>249</v>
      </c>
      <c r="F880" s="140"/>
      <c r="G880" s="140"/>
      <c r="H880" s="140"/>
      <c r="I880" s="140"/>
      <c r="J880" s="140"/>
      <c r="K880" s="11"/>
      <c r="L880" s="31"/>
      <c r="M880" s="11"/>
      <c r="N880" s="11"/>
      <c r="O880" s="11"/>
      <c r="P880" s="11"/>
      <c r="Q880" s="11"/>
    </row>
    <row r="881" spans="1:17" ht="40.8" customHeight="1">
      <c r="A881" s="32" t="s">
        <v>1095</v>
      </c>
      <c r="B881" s="32">
        <v>87904</v>
      </c>
      <c r="C881" s="32" t="s">
        <v>42</v>
      </c>
      <c r="D881" s="25"/>
      <c r="E881" s="135" t="s">
        <v>551</v>
      </c>
      <c r="F881" s="135"/>
      <c r="G881" s="135"/>
      <c r="H881" s="135"/>
      <c r="I881" s="135"/>
      <c r="J881" s="135"/>
      <c r="K881" s="14">
        <v>412.05</v>
      </c>
      <c r="L881" s="20" t="s">
        <v>1</v>
      </c>
      <c r="M881" s="13">
        <v>2.98</v>
      </c>
      <c r="N881" s="13">
        <v>7.33</v>
      </c>
      <c r="O881" s="28">
        <f>SUM(K881*M881)</f>
        <v>1227.909</v>
      </c>
      <c r="P881" s="29">
        <f>SUM(K881*N881)</f>
        <v>3020.3265</v>
      </c>
      <c r="Q881" s="29">
        <f>SUM(O881:P881)</f>
        <v>4248.235500000001</v>
      </c>
    </row>
    <row r="882" spans="1:17" ht="42.6" customHeight="1">
      <c r="A882" s="32" t="s">
        <v>1201</v>
      </c>
      <c r="B882" s="32">
        <v>87775</v>
      </c>
      <c r="C882" s="32" t="s">
        <v>42</v>
      </c>
      <c r="D882" s="25"/>
      <c r="E882" s="135" t="s">
        <v>982</v>
      </c>
      <c r="F882" s="135"/>
      <c r="G882" s="135"/>
      <c r="H882" s="135"/>
      <c r="I882" s="135"/>
      <c r="J882" s="135"/>
      <c r="K882" s="14">
        <v>412.05</v>
      </c>
      <c r="L882" s="20" t="s">
        <v>1</v>
      </c>
      <c r="M882" s="15">
        <v>23.39</v>
      </c>
      <c r="N882" s="15">
        <v>38.54</v>
      </c>
      <c r="O882" s="28">
        <f>SUM(K882*M882)</f>
        <v>9637.8495</v>
      </c>
      <c r="P882" s="29">
        <f>SUM(K882*N882)</f>
        <v>15880.407</v>
      </c>
      <c r="Q882" s="29">
        <f>SUM(O882:P882)</f>
        <v>25518.2565</v>
      </c>
    </row>
    <row r="883" spans="1:17" ht="24" customHeight="1">
      <c r="A883" s="32" t="s">
        <v>1202</v>
      </c>
      <c r="B883" s="32" t="s">
        <v>255</v>
      </c>
      <c r="C883" s="32" t="s">
        <v>42</v>
      </c>
      <c r="D883" s="25"/>
      <c r="E883" s="135" t="s">
        <v>264</v>
      </c>
      <c r="F883" s="135"/>
      <c r="G883" s="135"/>
      <c r="H883" s="135"/>
      <c r="I883" s="135"/>
      <c r="J883" s="135"/>
      <c r="K883" s="14">
        <v>412.05</v>
      </c>
      <c r="L883" s="20" t="s">
        <v>1</v>
      </c>
      <c r="M883" s="13">
        <v>8.44</v>
      </c>
      <c r="N883" s="15">
        <v>22.63</v>
      </c>
      <c r="O883" s="28">
        <f>SUM(K883*M883)</f>
        <v>3477.7019999999998</v>
      </c>
      <c r="P883" s="29">
        <f>SUM(K883*N883)</f>
        <v>9324.691499999999</v>
      </c>
      <c r="Q883" s="29">
        <f>SUM(O883:P883)</f>
        <v>12802.393499999998</v>
      </c>
    </row>
    <row r="884" spans="1:17" ht="12.75">
      <c r="A884" s="32"/>
      <c r="B884" s="32"/>
      <c r="C884" s="32"/>
      <c r="D884" s="25"/>
      <c r="E884" s="140" t="s">
        <v>256</v>
      </c>
      <c r="F884" s="140"/>
      <c r="G884" s="140"/>
      <c r="H884" s="140"/>
      <c r="I884" s="140"/>
      <c r="J884" s="140"/>
      <c r="K884" s="11"/>
      <c r="L884" s="20" t="s">
        <v>0</v>
      </c>
      <c r="O884" s="24">
        <f>SUM(O881:O883)</f>
        <v>14343.4605</v>
      </c>
      <c r="P884" s="24">
        <f>SUM(P881:P883)</f>
        <v>28225.424999999996</v>
      </c>
      <c r="Q884" s="24">
        <f>SUM(Q881:Q883)</f>
        <v>42568.8855</v>
      </c>
    </row>
    <row r="885" spans="1:17" ht="12.75">
      <c r="A885" s="32"/>
      <c r="B885" s="32"/>
      <c r="C885" s="32"/>
      <c r="D885" s="25"/>
      <c r="E885" s="74"/>
      <c r="F885" s="74"/>
      <c r="G885" s="74"/>
      <c r="H885" s="74"/>
      <c r="I885" s="74"/>
      <c r="J885" s="74"/>
      <c r="K885" s="11"/>
      <c r="L885" s="20"/>
      <c r="M885" s="18"/>
      <c r="N885" s="18"/>
      <c r="O885" s="18"/>
      <c r="P885" s="18"/>
      <c r="Q885" s="18"/>
    </row>
    <row r="886" spans="1:17" ht="12.75">
      <c r="A886" s="58" t="s">
        <v>1096</v>
      </c>
      <c r="B886" s="32"/>
      <c r="C886" s="32"/>
      <c r="D886" s="25"/>
      <c r="E886" s="140" t="s">
        <v>261</v>
      </c>
      <c r="F886" s="140"/>
      <c r="G886" s="140"/>
      <c r="H886" s="140"/>
      <c r="I886" s="140"/>
      <c r="J886" s="140"/>
      <c r="K886" s="11"/>
      <c r="L886" s="31"/>
      <c r="M886" s="11"/>
      <c r="N886" s="11"/>
      <c r="O886" s="11"/>
      <c r="P886" s="11"/>
      <c r="Q886" s="11"/>
    </row>
    <row r="887" spans="1:17" ht="40.2" customHeight="1">
      <c r="A887" s="32" t="s">
        <v>1097</v>
      </c>
      <c r="B887" s="32">
        <v>87878</v>
      </c>
      <c r="C887" s="32" t="s">
        <v>42</v>
      </c>
      <c r="D887" s="25"/>
      <c r="E887" s="135" t="s">
        <v>556</v>
      </c>
      <c r="F887" s="135"/>
      <c r="G887" s="135"/>
      <c r="H887" s="135"/>
      <c r="I887" s="135"/>
      <c r="J887" s="135"/>
      <c r="K887" s="14">
        <v>377.19</v>
      </c>
      <c r="L887" s="20" t="s">
        <v>1</v>
      </c>
      <c r="M887" s="13">
        <v>2.53</v>
      </c>
      <c r="N887" s="13">
        <v>2.81</v>
      </c>
      <c r="O887" s="28">
        <f>SUM(K887*M887)</f>
        <v>954.2906999999999</v>
      </c>
      <c r="P887" s="29">
        <f>SUM(K887*N887)</f>
        <v>1059.9039</v>
      </c>
      <c r="Q887" s="29">
        <f>SUM(O887:P887)</f>
        <v>2014.1945999999998</v>
      </c>
    </row>
    <row r="888" spans="1:17" ht="53.4" customHeight="1">
      <c r="A888" s="32" t="s">
        <v>1203</v>
      </c>
      <c r="B888" s="32">
        <v>89173</v>
      </c>
      <c r="C888" s="32" t="s">
        <v>42</v>
      </c>
      <c r="D888" s="25"/>
      <c r="E888" s="135" t="s">
        <v>558</v>
      </c>
      <c r="F888" s="135"/>
      <c r="G888" s="135"/>
      <c r="H888" s="135"/>
      <c r="I888" s="135"/>
      <c r="J888" s="135"/>
      <c r="K888" s="14">
        <v>377.19</v>
      </c>
      <c r="L888" s="20" t="s">
        <v>1</v>
      </c>
      <c r="M888" s="15">
        <v>20.04</v>
      </c>
      <c r="N888" s="15">
        <v>19.35</v>
      </c>
      <c r="O888" s="28">
        <f>SUM(K888*M888)</f>
        <v>7558.8876</v>
      </c>
      <c r="P888" s="29">
        <f>SUM(K888*N888)</f>
        <v>7298.6265</v>
      </c>
      <c r="Q888" s="29">
        <f>SUM(O888:P888)+0.01</f>
        <v>14857.5241</v>
      </c>
    </row>
    <row r="889" spans="1:17" ht="25.2" customHeight="1">
      <c r="A889" s="32" t="s">
        <v>1204</v>
      </c>
      <c r="B889" s="32" t="s">
        <v>255</v>
      </c>
      <c r="C889" s="32" t="s">
        <v>42</v>
      </c>
      <c r="D889" s="25"/>
      <c r="E889" s="135" t="s">
        <v>264</v>
      </c>
      <c r="F889" s="135"/>
      <c r="G889" s="135"/>
      <c r="H889" s="135"/>
      <c r="I889" s="135"/>
      <c r="J889" s="135"/>
      <c r="K889" s="14">
        <v>377.19</v>
      </c>
      <c r="L889" s="20" t="s">
        <v>1</v>
      </c>
      <c r="M889" s="13">
        <v>8.44</v>
      </c>
      <c r="N889" s="15">
        <v>22.63</v>
      </c>
      <c r="O889" s="28">
        <f>SUM(K889*M889)</f>
        <v>3183.4835999999996</v>
      </c>
      <c r="P889" s="29">
        <f>SUM(K889*N889)</f>
        <v>8535.8097</v>
      </c>
      <c r="Q889" s="29">
        <f>SUM(O889:P889)</f>
        <v>11719.2933</v>
      </c>
    </row>
    <row r="890" spans="1:17" ht="12.75">
      <c r="A890" s="32"/>
      <c r="B890" s="32"/>
      <c r="C890" s="32"/>
      <c r="D890" s="25"/>
      <c r="E890" s="140" t="s">
        <v>265</v>
      </c>
      <c r="F890" s="140"/>
      <c r="G890" s="140"/>
      <c r="H890" s="140"/>
      <c r="I890" s="140"/>
      <c r="J890" s="140"/>
      <c r="K890" s="11"/>
      <c r="L890" s="20" t="s">
        <v>0</v>
      </c>
      <c r="O890" s="24">
        <f>SUM(O887:O889)</f>
        <v>11696.6619</v>
      </c>
      <c r="P890" s="24">
        <f>SUM(P887:P889)</f>
        <v>16894.3401</v>
      </c>
      <c r="Q890" s="24">
        <f>SUM(Q887:Q889)-0.01</f>
        <v>28591.002000000004</v>
      </c>
    </row>
    <row r="891" spans="1:17" ht="12.75">
      <c r="A891" s="32"/>
      <c r="B891" s="32"/>
      <c r="C891" s="32"/>
      <c r="D891" s="25"/>
      <c r="E891" s="11"/>
      <c r="F891" s="11"/>
      <c r="G891" s="11"/>
      <c r="H891" s="11"/>
      <c r="I891" s="11"/>
      <c r="J891" s="11"/>
      <c r="K891" s="11"/>
      <c r="L891" s="20"/>
      <c r="M891" s="35"/>
      <c r="N891" s="35"/>
      <c r="O891" s="35"/>
      <c r="P891" s="35"/>
      <c r="Q891" s="18"/>
    </row>
    <row r="892" spans="1:17" ht="12.75">
      <c r="A892" s="58" t="s">
        <v>1098</v>
      </c>
      <c r="B892" s="32"/>
      <c r="C892" s="32"/>
      <c r="D892" s="25"/>
      <c r="E892" s="140" t="s">
        <v>1100</v>
      </c>
      <c r="F892" s="140"/>
      <c r="G892" s="140"/>
      <c r="H892" s="140"/>
      <c r="I892" s="140"/>
      <c r="J892" s="140"/>
      <c r="K892" s="11"/>
      <c r="L892" s="31"/>
      <c r="M892" s="11"/>
      <c r="N892" s="11"/>
      <c r="O892" s="11"/>
      <c r="P892" s="11"/>
      <c r="Q892" s="11"/>
    </row>
    <row r="893" spans="1:17" ht="40.8" customHeight="1">
      <c r="A893" s="32" t="s">
        <v>1099</v>
      </c>
      <c r="B893" s="32">
        <v>87878</v>
      </c>
      <c r="C893" s="32" t="s">
        <v>42</v>
      </c>
      <c r="D893" s="25"/>
      <c r="E893" s="135" t="s">
        <v>556</v>
      </c>
      <c r="F893" s="135"/>
      <c r="G893" s="135"/>
      <c r="H893" s="135"/>
      <c r="I893" s="135"/>
      <c r="J893" s="135"/>
      <c r="K893" s="15">
        <v>16.8</v>
      </c>
      <c r="L893" s="20" t="s">
        <v>1</v>
      </c>
      <c r="M893" s="13">
        <v>2.53</v>
      </c>
      <c r="N893" s="13">
        <v>2.81</v>
      </c>
      <c r="O893" s="28">
        <f aca="true" t="shared" si="104" ref="O893:O895">SUM(K893*M893)</f>
        <v>42.504</v>
      </c>
      <c r="P893" s="29">
        <f aca="true" t="shared" si="105" ref="P893:P895">SUM(K893*N893)</f>
        <v>47.208000000000006</v>
      </c>
      <c r="Q893" s="29">
        <f>SUM(O893:P893)</f>
        <v>89.712</v>
      </c>
    </row>
    <row r="894" spans="1:17" ht="53.4" customHeight="1">
      <c r="A894" s="32" t="s">
        <v>1205</v>
      </c>
      <c r="B894" s="32">
        <v>89173</v>
      </c>
      <c r="C894" s="32" t="s">
        <v>42</v>
      </c>
      <c r="D894" s="25"/>
      <c r="E894" s="135" t="s">
        <v>558</v>
      </c>
      <c r="F894" s="135"/>
      <c r="G894" s="135"/>
      <c r="H894" s="135"/>
      <c r="I894" s="135"/>
      <c r="J894" s="135"/>
      <c r="K894" s="15">
        <v>16.8</v>
      </c>
      <c r="L894" s="20" t="s">
        <v>1</v>
      </c>
      <c r="M894" s="15">
        <v>20.04</v>
      </c>
      <c r="N894" s="15">
        <v>19.35</v>
      </c>
      <c r="O894" s="28">
        <f t="shared" si="104"/>
        <v>336.672</v>
      </c>
      <c r="P894" s="29">
        <f t="shared" si="105"/>
        <v>325.08000000000004</v>
      </c>
      <c r="Q894" s="29">
        <f>SUM(O894:P894)</f>
        <v>661.7520000000001</v>
      </c>
    </row>
    <row r="895" spans="1:17" ht="26.4" customHeight="1">
      <c r="A895" s="32" t="s">
        <v>1206</v>
      </c>
      <c r="B895" s="32" t="s">
        <v>255</v>
      </c>
      <c r="C895" s="32" t="s">
        <v>42</v>
      </c>
      <c r="D895" s="25"/>
      <c r="E895" s="135" t="s">
        <v>264</v>
      </c>
      <c r="F895" s="135"/>
      <c r="G895" s="135"/>
      <c r="H895" s="135"/>
      <c r="I895" s="135"/>
      <c r="J895" s="135"/>
      <c r="K895" s="15">
        <v>16.8</v>
      </c>
      <c r="L895" s="20" t="s">
        <v>1</v>
      </c>
      <c r="M895" s="13">
        <v>8.44</v>
      </c>
      <c r="N895" s="15">
        <v>22.63</v>
      </c>
      <c r="O895" s="28">
        <f t="shared" si="104"/>
        <v>141.792</v>
      </c>
      <c r="P895" s="29">
        <f t="shared" si="105"/>
        <v>380.184</v>
      </c>
      <c r="Q895" s="29">
        <f>SUM(O895:P895)-0.01</f>
        <v>521.966</v>
      </c>
    </row>
    <row r="896" spans="1:17" ht="12.75">
      <c r="A896" s="32"/>
      <c r="B896" s="32"/>
      <c r="C896" s="32"/>
      <c r="D896" s="25"/>
      <c r="E896" s="140" t="s">
        <v>1101</v>
      </c>
      <c r="F896" s="140"/>
      <c r="G896" s="140"/>
      <c r="H896" s="140"/>
      <c r="I896" s="140"/>
      <c r="J896" s="140"/>
      <c r="K896" s="11"/>
      <c r="L896" s="20" t="s">
        <v>0</v>
      </c>
      <c r="O896" s="24">
        <f>SUM(O893:O895)-0.01</f>
        <v>520.9580000000001</v>
      </c>
      <c r="P896" s="24">
        <f>SUM(P893:P895)</f>
        <v>752.4720000000001</v>
      </c>
      <c r="Q896" s="24">
        <f>SUM(Q893:Q895)</f>
        <v>1273.43</v>
      </c>
    </row>
    <row r="897" spans="1:17" ht="12.75">
      <c r="A897" s="32"/>
      <c r="B897" s="32"/>
      <c r="C897" s="32"/>
      <c r="D897" s="25"/>
      <c r="E897" s="11"/>
      <c r="F897" s="11"/>
      <c r="G897" s="11"/>
      <c r="H897" s="11"/>
      <c r="I897" s="11"/>
      <c r="J897" s="11"/>
      <c r="K897" s="11"/>
      <c r="L897" s="20"/>
      <c r="M897" s="18"/>
      <c r="N897" s="35"/>
      <c r="O897" s="18"/>
      <c r="P897" s="35"/>
      <c r="Q897" s="18"/>
    </row>
    <row r="898" spans="1:17" ht="12.75">
      <c r="A898" s="58" t="s">
        <v>1102</v>
      </c>
      <c r="B898" s="32"/>
      <c r="C898" s="32"/>
      <c r="D898" s="25"/>
      <c r="E898" s="140" t="s">
        <v>279</v>
      </c>
      <c r="F898" s="140"/>
      <c r="G898" s="140"/>
      <c r="H898" s="140"/>
      <c r="I898" s="140"/>
      <c r="J898" s="140"/>
      <c r="K898" s="11"/>
      <c r="L898" s="31"/>
      <c r="M898" s="11"/>
      <c r="N898" s="11"/>
      <c r="O898" s="11"/>
      <c r="P898" s="11"/>
      <c r="Q898" s="11"/>
    </row>
    <row r="899" spans="1:17" ht="41.4" customHeight="1">
      <c r="A899" s="32" t="s">
        <v>1103</v>
      </c>
      <c r="B899" s="32">
        <v>87878</v>
      </c>
      <c r="C899" s="32" t="s">
        <v>42</v>
      </c>
      <c r="D899" s="25"/>
      <c r="E899" s="135" t="s">
        <v>556</v>
      </c>
      <c r="F899" s="135"/>
      <c r="G899" s="135"/>
      <c r="H899" s="135"/>
      <c r="I899" s="135"/>
      <c r="J899" s="135"/>
      <c r="K899" s="14">
        <v>106.5</v>
      </c>
      <c r="L899" s="20" t="s">
        <v>1</v>
      </c>
      <c r="M899" s="13">
        <v>2.53</v>
      </c>
      <c r="N899" s="13">
        <v>2.81</v>
      </c>
      <c r="O899" s="28">
        <f>SUM(K899*M899)</f>
        <v>269.445</v>
      </c>
      <c r="P899" s="29">
        <f>SUM(K899*N899)</f>
        <v>299.265</v>
      </c>
      <c r="Q899" s="29">
        <f>SUM(O899:P899)+0.01</f>
        <v>568.72</v>
      </c>
    </row>
    <row r="900" spans="1:17" ht="39" customHeight="1">
      <c r="A900" s="83" t="s">
        <v>1797</v>
      </c>
      <c r="B900" s="32">
        <v>87775</v>
      </c>
      <c r="C900" s="32" t="s">
        <v>42</v>
      </c>
      <c r="D900" s="25"/>
      <c r="E900" s="135" t="s">
        <v>982</v>
      </c>
      <c r="F900" s="135"/>
      <c r="G900" s="135"/>
      <c r="H900" s="135"/>
      <c r="I900" s="135"/>
      <c r="J900" s="135"/>
      <c r="K900" s="14">
        <v>106.5</v>
      </c>
      <c r="L900" s="20" t="s">
        <v>1</v>
      </c>
      <c r="M900" s="15">
        <v>23.39</v>
      </c>
      <c r="N900" s="15">
        <v>38.54</v>
      </c>
      <c r="O900" s="28">
        <f>SUM(K900*M900)</f>
        <v>2491.035</v>
      </c>
      <c r="P900" s="29">
        <f>SUM(K900*N900)</f>
        <v>4104.51</v>
      </c>
      <c r="Q900" s="29">
        <f>SUM(O900:P900)</f>
        <v>6595.545</v>
      </c>
    </row>
    <row r="901" spans="1:17" ht="25.2" customHeight="1">
      <c r="A901" s="83" t="s">
        <v>1798</v>
      </c>
      <c r="B901" s="32" t="s">
        <v>278</v>
      </c>
      <c r="C901" s="33" t="s">
        <v>43</v>
      </c>
      <c r="D901" s="25"/>
      <c r="E901" s="135" t="s">
        <v>277</v>
      </c>
      <c r="F901" s="135"/>
      <c r="G901" s="135"/>
      <c r="H901" s="135"/>
      <c r="I901" s="135"/>
      <c r="J901" s="135"/>
      <c r="K901" s="14">
        <v>106.5</v>
      </c>
      <c r="L901" s="20" t="s">
        <v>1</v>
      </c>
      <c r="M901" s="15">
        <v>83.36</v>
      </c>
      <c r="N901" s="15">
        <v>33.56</v>
      </c>
      <c r="O901" s="28">
        <f>SUM(K901*M901)</f>
        <v>8877.84</v>
      </c>
      <c r="P901" s="29">
        <f>SUM(K901*N901)</f>
        <v>3574.1400000000003</v>
      </c>
      <c r="Q901" s="29">
        <f>SUM(O901:P901)</f>
        <v>12451.98</v>
      </c>
    </row>
    <row r="902" spans="1:17" ht="12.75">
      <c r="A902" s="32"/>
      <c r="B902" s="32"/>
      <c r="C902" s="32"/>
      <c r="D902" s="25"/>
      <c r="E902" s="140" t="s">
        <v>280</v>
      </c>
      <c r="F902" s="140"/>
      <c r="G902" s="140"/>
      <c r="H902" s="140"/>
      <c r="I902" s="140"/>
      <c r="J902" s="140"/>
      <c r="K902" s="11"/>
      <c r="L902" s="20" t="s">
        <v>0</v>
      </c>
      <c r="O902" s="24">
        <f>SUM(O899:O901)+0.01</f>
        <v>11638.33</v>
      </c>
      <c r="P902" s="24">
        <f>SUM(P899:P901)</f>
        <v>7977.915000000001</v>
      </c>
      <c r="Q902" s="24">
        <f>SUM(Q899:Q901)</f>
        <v>19616.245</v>
      </c>
    </row>
    <row r="903" spans="1:17" ht="12.75">
      <c r="A903" s="32"/>
      <c r="B903" s="32"/>
      <c r="C903" s="32"/>
      <c r="D903" s="25"/>
      <c r="E903" s="11"/>
      <c r="F903" s="11"/>
      <c r="G903" s="11"/>
      <c r="H903" s="11"/>
      <c r="I903" s="11"/>
      <c r="J903" s="11"/>
      <c r="K903" s="11"/>
      <c r="L903" s="20"/>
      <c r="M903" s="18"/>
      <c r="N903" s="35"/>
      <c r="O903" s="18"/>
      <c r="P903" s="35"/>
      <c r="Q903" s="18"/>
    </row>
    <row r="904" spans="1:17" ht="12.75">
      <c r="A904" s="58" t="s">
        <v>1104</v>
      </c>
      <c r="B904" s="32"/>
      <c r="C904" s="32"/>
      <c r="D904" s="25"/>
      <c r="E904" s="140" t="s">
        <v>283</v>
      </c>
      <c r="F904" s="140"/>
      <c r="G904" s="140"/>
      <c r="H904" s="140"/>
      <c r="I904" s="140"/>
      <c r="J904" s="140"/>
      <c r="K904" s="11"/>
      <c r="L904" s="31"/>
      <c r="M904" s="11"/>
      <c r="N904" s="11"/>
      <c r="O904" s="11"/>
      <c r="P904" s="11"/>
      <c r="Q904" s="11"/>
    </row>
    <row r="905" spans="1:17" ht="12.75">
      <c r="A905" s="32" t="s">
        <v>1105</v>
      </c>
      <c r="B905" s="32" t="s">
        <v>285</v>
      </c>
      <c r="C905" s="33" t="s">
        <v>43</v>
      </c>
      <c r="D905" s="25"/>
      <c r="E905" s="68" t="s">
        <v>284</v>
      </c>
      <c r="F905" s="11"/>
      <c r="G905" s="11"/>
      <c r="H905" s="11"/>
      <c r="I905" s="11"/>
      <c r="J905" s="11"/>
      <c r="K905" s="15">
        <v>11</v>
      </c>
      <c r="L905" s="82" t="s">
        <v>1785</v>
      </c>
      <c r="M905" s="110">
        <v>262.8</v>
      </c>
      <c r="N905" s="110">
        <v>139.46</v>
      </c>
      <c r="O905" s="28">
        <f>SUM(K905*M905)</f>
        <v>2890.8</v>
      </c>
      <c r="P905" s="29">
        <f>SUM(K905*N905)</f>
        <v>1534.0600000000002</v>
      </c>
      <c r="Q905" s="29">
        <f>SUM(O905:P905)</f>
        <v>4424.860000000001</v>
      </c>
    </row>
    <row r="906" spans="1:17" ht="12.75">
      <c r="A906" s="32"/>
      <c r="B906" s="32"/>
      <c r="C906" s="32"/>
      <c r="D906" s="25"/>
      <c r="E906" s="140" t="s">
        <v>283</v>
      </c>
      <c r="F906" s="140"/>
      <c r="G906" s="140"/>
      <c r="H906" s="140"/>
      <c r="I906" s="140"/>
      <c r="J906" s="140"/>
      <c r="K906" s="11"/>
      <c r="L906" s="20" t="s">
        <v>0</v>
      </c>
      <c r="O906" s="24">
        <f>SUM(O905)</f>
        <v>2890.8</v>
      </c>
      <c r="P906" s="24">
        <f>SUM(P905)</f>
        <v>1534.0600000000002</v>
      </c>
      <c r="Q906" s="24">
        <f>SUM(Q905)</f>
        <v>4424.860000000001</v>
      </c>
    </row>
    <row r="907" spans="1:17" ht="12.75">
      <c r="A907" s="32"/>
      <c r="B907" s="32"/>
      <c r="C907" s="32"/>
      <c r="D907" s="25"/>
      <c r="E907" s="11"/>
      <c r="F907" s="11"/>
      <c r="G907" s="11"/>
      <c r="H907" s="11"/>
      <c r="I907" s="11"/>
      <c r="J907" s="11"/>
      <c r="K907" s="11"/>
      <c r="L907" s="20"/>
      <c r="M907" s="35"/>
      <c r="N907" s="35"/>
      <c r="O907" s="35"/>
      <c r="P907" s="35"/>
      <c r="Q907" s="71"/>
    </row>
    <row r="908" spans="1:17" ht="12.75">
      <c r="A908" s="32"/>
      <c r="B908" s="32"/>
      <c r="C908" s="32"/>
      <c r="D908" s="25"/>
      <c r="E908" s="140" t="s">
        <v>301</v>
      </c>
      <c r="F908" s="140"/>
      <c r="G908" s="140"/>
      <c r="H908" s="140"/>
      <c r="I908" s="140"/>
      <c r="J908" s="140"/>
      <c r="K908" s="11"/>
      <c r="L908" s="20"/>
      <c r="M908" s="35"/>
      <c r="N908" s="35"/>
      <c r="O908" s="24">
        <f>SUM(O884+O890+O896+O902+O906)</f>
        <v>41090.2104</v>
      </c>
      <c r="P908" s="24">
        <f>SUM(P884+P890+P896+P902+P906)+0.01</f>
        <v>55384.2221</v>
      </c>
      <c r="Q908" s="24">
        <f>SUM(Q884+Q890+Q896+Q902+Q906)+0.01</f>
        <v>96474.43249999998</v>
      </c>
    </row>
    <row r="909" spans="1:17" ht="12.75">
      <c r="A909" s="32"/>
      <c r="B909" s="32"/>
      <c r="C909" s="32"/>
      <c r="D909" s="25"/>
      <c r="E909" s="11"/>
      <c r="F909" s="11"/>
      <c r="G909" s="11"/>
      <c r="H909" s="11"/>
      <c r="I909" s="11"/>
      <c r="J909" s="11"/>
      <c r="K909" s="11"/>
      <c r="L909" s="20"/>
      <c r="M909" s="35"/>
      <c r="N909" s="35"/>
      <c r="O909" s="11"/>
      <c r="P909" s="11"/>
      <c r="Q909" s="11"/>
    </row>
    <row r="910" spans="1:17" ht="12.75">
      <c r="A910" s="58" t="s">
        <v>1106</v>
      </c>
      <c r="B910" s="32"/>
      <c r="C910" s="32"/>
      <c r="D910" s="25"/>
      <c r="E910" s="140" t="s">
        <v>288</v>
      </c>
      <c r="F910" s="140"/>
      <c r="G910" s="140"/>
      <c r="H910" s="140"/>
      <c r="I910" s="140"/>
      <c r="J910" s="140"/>
      <c r="K910" s="11"/>
      <c r="L910" s="31"/>
      <c r="M910" s="11"/>
      <c r="N910" s="11"/>
      <c r="O910" s="11"/>
      <c r="P910" s="11"/>
      <c r="Q910" s="11"/>
    </row>
    <row r="911" spans="1:17" ht="12.75">
      <c r="A911" s="58" t="s">
        <v>1107</v>
      </c>
      <c r="B911" s="32"/>
      <c r="C911" s="32"/>
      <c r="D911" s="25"/>
      <c r="E911" s="140" t="s">
        <v>291</v>
      </c>
      <c r="F911" s="140"/>
      <c r="G911" s="140"/>
      <c r="H911" s="140"/>
      <c r="I911" s="140"/>
      <c r="J911" s="140"/>
      <c r="K911" s="11"/>
      <c r="L911" s="31"/>
      <c r="M911" s="11"/>
      <c r="N911" s="11"/>
      <c r="O911" s="11"/>
      <c r="P911" s="11"/>
      <c r="Q911" s="11"/>
    </row>
    <row r="912" spans="1:17" ht="25.8" customHeight="1">
      <c r="A912" s="32" t="s">
        <v>1108</v>
      </c>
      <c r="B912" s="32">
        <v>88485</v>
      </c>
      <c r="C912" s="32" t="s">
        <v>42</v>
      </c>
      <c r="D912" s="25"/>
      <c r="E912" s="135" t="s">
        <v>572</v>
      </c>
      <c r="F912" s="135"/>
      <c r="G912" s="135"/>
      <c r="H912" s="135"/>
      <c r="I912" s="135"/>
      <c r="J912" s="135"/>
      <c r="K912" s="14">
        <v>377.19</v>
      </c>
      <c r="L912" s="20" t="s">
        <v>1</v>
      </c>
      <c r="M912" s="13">
        <v>1.76</v>
      </c>
      <c r="N912" s="13">
        <v>1.24</v>
      </c>
      <c r="O912" s="28">
        <f aca="true" t="shared" si="106" ref="O912:O917">SUM(K912*M912)</f>
        <v>663.8544</v>
      </c>
      <c r="P912" s="29">
        <f aca="true" t="shared" si="107" ref="P912:P917">SUM(K912*N912)</f>
        <v>467.7156</v>
      </c>
      <c r="Q912" s="29">
        <f>SUM(O912:P912)</f>
        <v>1131.5700000000002</v>
      </c>
    </row>
    <row r="913" spans="1:17" ht="25.8" customHeight="1">
      <c r="A913" s="32" t="s">
        <v>1181</v>
      </c>
      <c r="B913" s="32">
        <v>88495</v>
      </c>
      <c r="C913" s="32" t="s">
        <v>42</v>
      </c>
      <c r="D913" s="25"/>
      <c r="E913" s="135" t="s">
        <v>1180</v>
      </c>
      <c r="F913" s="135"/>
      <c r="G913" s="135"/>
      <c r="H913" s="135"/>
      <c r="I913" s="135"/>
      <c r="J913" s="135"/>
      <c r="K913" s="14">
        <v>377.19</v>
      </c>
      <c r="L913" s="20" t="s">
        <v>1</v>
      </c>
      <c r="M913" s="13">
        <v>6.93</v>
      </c>
      <c r="N913" s="13">
        <v>7.51</v>
      </c>
      <c r="O913" s="28">
        <f t="shared" si="106"/>
        <v>2613.9267</v>
      </c>
      <c r="P913" s="29">
        <f t="shared" si="107"/>
        <v>2832.6969</v>
      </c>
      <c r="Q913" s="29">
        <f>SUM(O913:P913)+0.01</f>
        <v>5446.6336</v>
      </c>
    </row>
    <row r="914" spans="1:17" ht="25.2" customHeight="1">
      <c r="A914" s="32" t="s">
        <v>1182</v>
      </c>
      <c r="B914" s="32">
        <v>88489</v>
      </c>
      <c r="C914" s="32" t="s">
        <v>42</v>
      </c>
      <c r="D914" s="25"/>
      <c r="E914" s="135" t="s">
        <v>294</v>
      </c>
      <c r="F914" s="135"/>
      <c r="G914" s="135"/>
      <c r="H914" s="135"/>
      <c r="I914" s="135"/>
      <c r="J914" s="135"/>
      <c r="K914" s="14">
        <v>377.19</v>
      </c>
      <c r="L914" s="20" t="s">
        <v>1</v>
      </c>
      <c r="M914" s="15">
        <v>12.96</v>
      </c>
      <c r="N914" s="13">
        <v>6.03</v>
      </c>
      <c r="O914" s="28">
        <f t="shared" si="106"/>
        <v>4888.3824</v>
      </c>
      <c r="P914" s="29">
        <f t="shared" si="107"/>
        <v>2274.4557</v>
      </c>
      <c r="Q914" s="29">
        <f>SUM(O914:P914)</f>
        <v>7162.838100000001</v>
      </c>
    </row>
    <row r="915" spans="1:17" ht="26.4" customHeight="1">
      <c r="A915" s="32" t="s">
        <v>1183</v>
      </c>
      <c r="B915" s="32">
        <v>88484</v>
      </c>
      <c r="C915" s="32" t="s">
        <v>42</v>
      </c>
      <c r="D915" s="25"/>
      <c r="E915" s="134" t="s">
        <v>1789</v>
      </c>
      <c r="F915" s="135"/>
      <c r="G915" s="135"/>
      <c r="H915" s="135"/>
      <c r="I915" s="135"/>
      <c r="J915" s="135"/>
      <c r="K915" s="14">
        <v>288.12</v>
      </c>
      <c r="L915" s="20" t="s">
        <v>1</v>
      </c>
      <c r="M915" s="13">
        <v>1.81</v>
      </c>
      <c r="N915" s="13">
        <v>1.64</v>
      </c>
      <c r="O915" s="28">
        <f t="shared" si="106"/>
        <v>521.4972</v>
      </c>
      <c r="P915" s="29">
        <f t="shared" si="107"/>
        <v>472.5168</v>
      </c>
      <c r="Q915" s="29">
        <f>SUM(O915:P915)+0.01</f>
        <v>994.024</v>
      </c>
    </row>
    <row r="916" spans="1:17" ht="23.4" customHeight="1">
      <c r="A916" s="32" t="s">
        <v>1184</v>
      </c>
      <c r="B916" s="32">
        <v>88494</v>
      </c>
      <c r="C916" s="32" t="s">
        <v>42</v>
      </c>
      <c r="D916" s="25"/>
      <c r="E916" s="134" t="s">
        <v>1787</v>
      </c>
      <c r="F916" s="135"/>
      <c r="G916" s="135"/>
      <c r="H916" s="135"/>
      <c r="I916" s="135"/>
      <c r="J916" s="135"/>
      <c r="K916" s="14">
        <v>288.12</v>
      </c>
      <c r="L916" s="20" t="s">
        <v>1</v>
      </c>
      <c r="M916" s="13">
        <v>8.14</v>
      </c>
      <c r="N916" s="15">
        <v>16.21</v>
      </c>
      <c r="O916" s="28">
        <f t="shared" si="106"/>
        <v>2345.2968</v>
      </c>
      <c r="P916" s="29">
        <f t="shared" si="107"/>
        <v>4670.425200000001</v>
      </c>
      <c r="Q916" s="29">
        <f>SUM(O916:P916)+0.01</f>
        <v>7015.732000000001</v>
      </c>
    </row>
    <row r="917" spans="1:17" ht="27.6" customHeight="1">
      <c r="A917" s="32" t="s">
        <v>1185</v>
      </c>
      <c r="B917" s="32">
        <v>88488</v>
      </c>
      <c r="C917" s="32" t="s">
        <v>42</v>
      </c>
      <c r="D917" s="25"/>
      <c r="E917" s="134" t="s">
        <v>1788</v>
      </c>
      <c r="F917" s="135"/>
      <c r="G917" s="135"/>
      <c r="H917" s="135"/>
      <c r="I917" s="135"/>
      <c r="J917" s="135"/>
      <c r="K917" s="14">
        <v>288.12</v>
      </c>
      <c r="L917" s="20" t="s">
        <v>1</v>
      </c>
      <c r="M917" s="15">
        <v>13.21</v>
      </c>
      <c r="N917" s="13">
        <v>7.84</v>
      </c>
      <c r="O917" s="28">
        <f t="shared" si="106"/>
        <v>3806.0652000000005</v>
      </c>
      <c r="P917" s="29">
        <f t="shared" si="107"/>
        <v>2258.8608</v>
      </c>
      <c r="Q917" s="29">
        <f>SUM(O917:P917)</f>
        <v>6064.926</v>
      </c>
    </row>
    <row r="918" spans="1:17" ht="12.75">
      <c r="A918" s="32"/>
      <c r="B918" s="32"/>
      <c r="C918" s="32"/>
      <c r="D918" s="25"/>
      <c r="E918" s="140" t="s">
        <v>302</v>
      </c>
      <c r="F918" s="140"/>
      <c r="G918" s="140"/>
      <c r="H918" s="140"/>
      <c r="I918" s="140"/>
      <c r="J918" s="140"/>
      <c r="K918" s="11"/>
      <c r="L918" s="20" t="s">
        <v>0</v>
      </c>
      <c r="O918" s="24">
        <f>SUM(O912:O917)+0.01</f>
        <v>14839.032700000002</v>
      </c>
      <c r="P918" s="24">
        <f>SUM(P912:P917)+0.02</f>
        <v>12976.691</v>
      </c>
      <c r="Q918" s="24">
        <f>SUM(Q912:Q917)</f>
        <v>27815.723700000002</v>
      </c>
    </row>
    <row r="919" spans="1:17" ht="12.75">
      <c r="A919" s="32"/>
      <c r="B919" s="32"/>
      <c r="C919" s="32"/>
      <c r="D919" s="25"/>
      <c r="E919" s="74"/>
      <c r="F919" s="74"/>
      <c r="G919" s="74"/>
      <c r="H919" s="74"/>
      <c r="I919" s="74"/>
      <c r="J919" s="74"/>
      <c r="K919" s="11"/>
      <c r="L919" s="20"/>
      <c r="M919" s="18"/>
      <c r="N919" s="18"/>
      <c r="O919" s="18"/>
      <c r="P919" s="18"/>
      <c r="Q919" s="18"/>
    </row>
    <row r="920" spans="1:17" ht="12.75">
      <c r="A920" s="58" t="s">
        <v>1109</v>
      </c>
      <c r="B920" s="32"/>
      <c r="C920" s="32"/>
      <c r="D920" s="25"/>
      <c r="E920" s="140" t="s">
        <v>570</v>
      </c>
      <c r="F920" s="140"/>
      <c r="G920" s="140"/>
      <c r="H920" s="140"/>
      <c r="I920" s="140"/>
      <c r="J920" s="140"/>
      <c r="K920" s="11"/>
      <c r="L920" s="31"/>
      <c r="M920" s="11"/>
      <c r="N920" s="11"/>
      <c r="O920" s="11"/>
      <c r="P920" s="11"/>
      <c r="Q920" s="11"/>
    </row>
    <row r="921" spans="1:17" ht="25.8" customHeight="1">
      <c r="A921" s="32" t="s">
        <v>1110</v>
      </c>
      <c r="B921" s="32">
        <v>88415</v>
      </c>
      <c r="C921" s="32" t="s">
        <v>42</v>
      </c>
      <c r="D921" s="25"/>
      <c r="E921" s="135" t="s">
        <v>305</v>
      </c>
      <c r="F921" s="135"/>
      <c r="G921" s="135"/>
      <c r="H921" s="135"/>
      <c r="I921" s="135"/>
      <c r="J921" s="135"/>
      <c r="K921" s="14">
        <v>412.05</v>
      </c>
      <c r="L921" s="20" t="s">
        <v>1</v>
      </c>
      <c r="M921" s="13">
        <v>1.81</v>
      </c>
      <c r="N921" s="13">
        <v>1.61</v>
      </c>
      <c r="O921" s="28">
        <f>SUM(K921*M921)</f>
        <v>745.8105</v>
      </c>
      <c r="P921" s="29">
        <f>SUM(K921*N921)</f>
        <v>663.4005000000001</v>
      </c>
      <c r="Q921" s="29">
        <f>SUM(O921:P921)</f>
        <v>1409.2110000000002</v>
      </c>
    </row>
    <row r="922" spans="1:17" ht="24.6" customHeight="1">
      <c r="A922" s="32" t="s">
        <v>1186</v>
      </c>
      <c r="B922" s="32">
        <v>96130</v>
      </c>
      <c r="C922" s="32" t="s">
        <v>42</v>
      </c>
      <c r="D922" s="25"/>
      <c r="E922" s="134" t="s">
        <v>576</v>
      </c>
      <c r="F922" s="135"/>
      <c r="G922" s="135"/>
      <c r="H922" s="135"/>
      <c r="I922" s="135"/>
      <c r="J922" s="135"/>
      <c r="K922" s="14">
        <v>412.05</v>
      </c>
      <c r="L922" s="20" t="s">
        <v>1</v>
      </c>
      <c r="M922" s="15">
        <v>12.26</v>
      </c>
      <c r="N922" s="15">
        <v>12.75</v>
      </c>
      <c r="O922" s="28">
        <f>SUM(K922*M922)</f>
        <v>5051.733</v>
      </c>
      <c r="P922" s="29">
        <f>SUM(K922*N922)</f>
        <v>5253.6375</v>
      </c>
      <c r="Q922" s="29">
        <f>SUM(O922:P922)</f>
        <v>10305.3705</v>
      </c>
    </row>
    <row r="923" spans="1:17" ht="25.8" customHeight="1">
      <c r="A923" s="32" t="s">
        <v>1187</v>
      </c>
      <c r="B923" s="32">
        <v>88489</v>
      </c>
      <c r="C923" s="32" t="s">
        <v>42</v>
      </c>
      <c r="D923" s="25"/>
      <c r="E923" s="135" t="s">
        <v>294</v>
      </c>
      <c r="F923" s="135"/>
      <c r="G923" s="135"/>
      <c r="H923" s="135"/>
      <c r="I923" s="135"/>
      <c r="J923" s="135"/>
      <c r="K923" s="14">
        <v>412.05</v>
      </c>
      <c r="L923" s="20" t="s">
        <v>1</v>
      </c>
      <c r="M923" s="15">
        <v>12.96</v>
      </c>
      <c r="N923" s="13">
        <v>6.03</v>
      </c>
      <c r="O923" s="28">
        <f>SUM(K923*M923)</f>
        <v>5340.168000000001</v>
      </c>
      <c r="P923" s="29">
        <f>SUM(K923*N923)</f>
        <v>2484.6615</v>
      </c>
      <c r="Q923" s="29">
        <f>SUM(O923:P923)</f>
        <v>7824.829500000001</v>
      </c>
    </row>
    <row r="924" spans="1:17" ht="12.75">
      <c r="A924" s="32"/>
      <c r="B924" s="32"/>
      <c r="C924" s="32"/>
      <c r="D924" s="25"/>
      <c r="E924" s="140" t="s">
        <v>571</v>
      </c>
      <c r="F924" s="140"/>
      <c r="G924" s="140"/>
      <c r="H924" s="140"/>
      <c r="I924" s="140"/>
      <c r="J924" s="140"/>
      <c r="K924" s="11"/>
      <c r="L924" s="20" t="s">
        <v>0</v>
      </c>
      <c r="O924" s="24">
        <f>SUM(O921:O923)</f>
        <v>11137.711500000001</v>
      </c>
      <c r="P924" s="24">
        <f>SUM(P921:P923)</f>
        <v>8401.699499999999</v>
      </c>
      <c r="Q924" s="24">
        <f>SUM(Q921:Q923)</f>
        <v>19539.411</v>
      </c>
    </row>
    <row r="925" spans="1:17" ht="12.75">
      <c r="A925" s="32"/>
      <c r="B925" s="32"/>
      <c r="C925" s="32"/>
      <c r="D925" s="25"/>
      <c r="E925" s="11"/>
      <c r="F925" s="11"/>
      <c r="G925" s="11"/>
      <c r="H925" s="11"/>
      <c r="I925" s="11"/>
      <c r="J925" s="11"/>
      <c r="K925" s="11"/>
      <c r="L925" s="20"/>
      <c r="M925" s="18"/>
      <c r="N925" s="35"/>
      <c r="O925" s="18"/>
      <c r="P925" s="35"/>
      <c r="Q925" s="18"/>
    </row>
    <row r="926" spans="1:17" ht="12.75">
      <c r="A926" s="32"/>
      <c r="B926" s="32"/>
      <c r="C926" s="32"/>
      <c r="D926" s="25"/>
      <c r="E926" s="140" t="s">
        <v>309</v>
      </c>
      <c r="F926" s="140"/>
      <c r="G926" s="140"/>
      <c r="H926" s="140"/>
      <c r="I926" s="140"/>
      <c r="J926" s="140"/>
      <c r="K926" s="11"/>
      <c r="L926" s="20"/>
      <c r="M926" s="18"/>
      <c r="N926" s="35"/>
      <c r="O926" s="18">
        <f>SUM(O918+O924)</f>
        <v>25976.7442</v>
      </c>
      <c r="P926" s="18">
        <f>SUM(P918+P924)</f>
        <v>21378.3905</v>
      </c>
      <c r="Q926" s="18">
        <f>SUM(Q918+Q924)</f>
        <v>47355.1347</v>
      </c>
    </row>
    <row r="927" spans="1:17" ht="12.75">
      <c r="A927" s="32"/>
      <c r="B927" s="32"/>
      <c r="C927" s="32"/>
      <c r="D927" s="25"/>
      <c r="E927" s="11"/>
      <c r="F927" s="11"/>
      <c r="G927" s="11"/>
      <c r="H927" s="11"/>
      <c r="I927" s="11"/>
      <c r="J927" s="11"/>
      <c r="K927" s="11"/>
      <c r="L927" s="20"/>
      <c r="M927" s="18"/>
      <c r="N927" s="35"/>
      <c r="O927" s="18"/>
      <c r="P927" s="11"/>
      <c r="Q927" s="11"/>
    </row>
    <row r="928" spans="1:17" ht="12.75">
      <c r="A928" s="58" t="s">
        <v>1111</v>
      </c>
      <c r="B928" s="32"/>
      <c r="C928" s="32"/>
      <c r="D928" s="25"/>
      <c r="E928" s="140" t="s">
        <v>314</v>
      </c>
      <c r="F928" s="140"/>
      <c r="G928" s="140"/>
      <c r="H928" s="140"/>
      <c r="I928" s="140"/>
      <c r="J928" s="140"/>
      <c r="K928" s="11"/>
      <c r="L928" s="31"/>
      <c r="M928" s="11"/>
      <c r="N928" s="11"/>
      <c r="O928" s="11"/>
      <c r="P928" s="11"/>
      <c r="Q928" s="11"/>
    </row>
    <row r="929" spans="1:17" ht="41.4" customHeight="1">
      <c r="A929" s="32" t="s">
        <v>1112</v>
      </c>
      <c r="B929" s="83" t="s">
        <v>1791</v>
      </c>
      <c r="C929" s="33" t="s">
        <v>43</v>
      </c>
      <c r="D929" s="25"/>
      <c r="E929" s="134" t="s">
        <v>1742</v>
      </c>
      <c r="F929" s="135"/>
      <c r="G929" s="135"/>
      <c r="H929" s="135"/>
      <c r="I929" s="135"/>
      <c r="J929" s="135"/>
      <c r="K929" s="121">
        <v>38.87</v>
      </c>
      <c r="L929" s="20" t="s">
        <v>1</v>
      </c>
      <c r="M929" s="16">
        <v>1274.78</v>
      </c>
      <c r="N929" s="13">
        <v>83.49</v>
      </c>
      <c r="O929" s="28">
        <f aca="true" t="shared" si="108" ref="O929">SUM(K929*M929)</f>
        <v>49550.698599999996</v>
      </c>
      <c r="P929" s="29">
        <f aca="true" t="shared" si="109" ref="P929">SUM(K929*N929)</f>
        <v>3245.2562999999996</v>
      </c>
      <c r="Q929" s="29">
        <f>SUM(O929:P929)+0.01</f>
        <v>52795.9649</v>
      </c>
    </row>
    <row r="930" spans="1:17" ht="43.8" customHeight="1">
      <c r="A930" s="32" t="s">
        <v>1174</v>
      </c>
      <c r="B930" s="83" t="s">
        <v>1806</v>
      </c>
      <c r="C930" s="33" t="s">
        <v>43</v>
      </c>
      <c r="D930" s="25"/>
      <c r="E930" s="134" t="s">
        <v>1807</v>
      </c>
      <c r="F930" s="134"/>
      <c r="G930" s="134"/>
      <c r="H930" s="134"/>
      <c r="I930" s="134"/>
      <c r="J930" s="134"/>
      <c r="K930" s="90">
        <v>1.6</v>
      </c>
      <c r="L930" s="81" t="s">
        <v>1</v>
      </c>
      <c r="M930" s="16">
        <v>1050.71</v>
      </c>
      <c r="N930" s="13">
        <v>83.49</v>
      </c>
      <c r="O930" s="28">
        <f aca="true" t="shared" si="110" ref="O930">SUM(K930*M930)</f>
        <v>1681.1360000000002</v>
      </c>
      <c r="P930" s="29">
        <f aca="true" t="shared" si="111" ref="P930">SUM(K930*N930)</f>
        <v>133.584</v>
      </c>
      <c r="Q930" s="29">
        <f aca="true" t="shared" si="112" ref="Q930:Q936">SUM(O930:P930)</f>
        <v>1814.7200000000003</v>
      </c>
    </row>
    <row r="931" spans="1:17" ht="31.2" customHeight="1">
      <c r="A931" s="32" t="s">
        <v>1175</v>
      </c>
      <c r="B931" s="83" t="s">
        <v>1743</v>
      </c>
      <c r="C931" s="33" t="s">
        <v>43</v>
      </c>
      <c r="D931" s="27"/>
      <c r="E931" s="134" t="s">
        <v>1744</v>
      </c>
      <c r="F931" s="135"/>
      <c r="G931" s="135"/>
      <c r="H931" s="135"/>
      <c r="I931" s="135"/>
      <c r="J931" s="135"/>
      <c r="K931" s="20">
        <v>2.64</v>
      </c>
      <c r="L931" s="20" t="s">
        <v>1</v>
      </c>
      <c r="M931" s="16">
        <v>1256.64</v>
      </c>
      <c r="N931" s="13">
        <v>83.49</v>
      </c>
      <c r="O931" s="28">
        <f aca="true" t="shared" si="113" ref="O931:O933">SUM(K931*M931)</f>
        <v>3317.5296000000003</v>
      </c>
      <c r="P931" s="29">
        <f aca="true" t="shared" si="114" ref="P931:P933">SUM(K931*N931)</f>
        <v>220.4136</v>
      </c>
      <c r="Q931" s="29">
        <f t="shared" si="112"/>
        <v>3537.9432</v>
      </c>
    </row>
    <row r="932" spans="1:17" ht="29.4" customHeight="1">
      <c r="A932" s="32" t="s">
        <v>1176</v>
      </c>
      <c r="B932" s="83" t="s">
        <v>1745</v>
      </c>
      <c r="C932" s="33" t="s">
        <v>43</v>
      </c>
      <c r="D932" s="27"/>
      <c r="E932" s="134" t="s">
        <v>1746</v>
      </c>
      <c r="F932" s="135"/>
      <c r="G932" s="135"/>
      <c r="H932" s="135"/>
      <c r="I932" s="135"/>
      <c r="J932" s="135"/>
      <c r="K932" s="121">
        <v>0.7</v>
      </c>
      <c r="L932" s="20" t="s">
        <v>1</v>
      </c>
      <c r="M932" s="16">
        <v>1126.3</v>
      </c>
      <c r="N932" s="15">
        <v>83.49</v>
      </c>
      <c r="O932" s="28">
        <f t="shared" si="113"/>
        <v>788.41</v>
      </c>
      <c r="P932" s="29">
        <f t="shared" si="114"/>
        <v>58.44299999999999</v>
      </c>
      <c r="Q932" s="29">
        <f t="shared" si="112"/>
        <v>846.853</v>
      </c>
    </row>
    <row r="933" spans="1:17" ht="40.8" customHeight="1">
      <c r="A933" s="32" t="s">
        <v>1177</v>
      </c>
      <c r="B933" s="115" t="s">
        <v>1747</v>
      </c>
      <c r="C933" s="33" t="s">
        <v>43</v>
      </c>
      <c r="D933" s="27"/>
      <c r="E933" s="134" t="s">
        <v>1751</v>
      </c>
      <c r="F933" s="135"/>
      <c r="G933" s="135"/>
      <c r="H933" s="135"/>
      <c r="I933" s="135"/>
      <c r="J933" s="135"/>
      <c r="K933" s="20">
        <v>3.96</v>
      </c>
      <c r="L933" s="20" t="s">
        <v>1</v>
      </c>
      <c r="M933" s="16">
        <v>1479.08</v>
      </c>
      <c r="N933" s="15">
        <v>83.49</v>
      </c>
      <c r="O933" s="28">
        <f t="shared" si="113"/>
        <v>5857.1568</v>
      </c>
      <c r="P933" s="29">
        <f t="shared" si="114"/>
        <v>330.62039999999996</v>
      </c>
      <c r="Q933" s="29">
        <f t="shared" si="112"/>
        <v>6187.7771999999995</v>
      </c>
    </row>
    <row r="934" spans="1:17" ht="45" customHeight="1">
      <c r="A934" s="32" t="s">
        <v>1178</v>
      </c>
      <c r="B934" s="83" t="s">
        <v>1748</v>
      </c>
      <c r="C934" s="33" t="s">
        <v>43</v>
      </c>
      <c r="D934" s="25"/>
      <c r="E934" s="134" t="s">
        <v>1752</v>
      </c>
      <c r="F934" s="135"/>
      <c r="G934" s="135"/>
      <c r="H934" s="135"/>
      <c r="I934" s="135"/>
      <c r="J934" s="135"/>
      <c r="K934" s="13">
        <v>6.57</v>
      </c>
      <c r="L934" s="20" t="s">
        <v>1</v>
      </c>
      <c r="M934" s="93">
        <v>1226.66</v>
      </c>
      <c r="N934" s="15">
        <v>101.55</v>
      </c>
      <c r="O934" s="28">
        <f aca="true" t="shared" si="115" ref="O934">SUM(K934*M934)</f>
        <v>8059.156200000001</v>
      </c>
      <c r="P934" s="29">
        <f aca="true" t="shared" si="116" ref="P934">SUM(K934*N934)</f>
        <v>667.1835</v>
      </c>
      <c r="Q934" s="29">
        <f t="shared" si="112"/>
        <v>8726.3397</v>
      </c>
    </row>
    <row r="935" spans="1:17" ht="42" customHeight="1">
      <c r="A935" s="32" t="s">
        <v>1179</v>
      </c>
      <c r="B935" s="32">
        <v>90798</v>
      </c>
      <c r="C935" s="32" t="s">
        <v>42</v>
      </c>
      <c r="D935" s="25"/>
      <c r="E935" s="139" t="s">
        <v>999</v>
      </c>
      <c r="F935" s="139"/>
      <c r="G935" s="139"/>
      <c r="H935" s="139"/>
      <c r="I935" s="139"/>
      <c r="J935" s="139"/>
      <c r="K935" s="13">
        <v>11</v>
      </c>
      <c r="L935" s="20" t="s">
        <v>7</v>
      </c>
      <c r="M935" s="16">
        <v>1562.86</v>
      </c>
      <c r="N935" s="15">
        <v>88.89</v>
      </c>
      <c r="O935" s="28">
        <f>SUM(K935*M935)</f>
        <v>17191.46</v>
      </c>
      <c r="P935" s="29">
        <f>SUM(K935*N935)</f>
        <v>977.79</v>
      </c>
      <c r="Q935" s="29">
        <f t="shared" si="112"/>
        <v>18169.25</v>
      </c>
    </row>
    <row r="936" spans="1:17" ht="41.4" customHeight="1">
      <c r="A936" s="83" t="s">
        <v>1799</v>
      </c>
      <c r="B936" s="83" t="s">
        <v>1749</v>
      </c>
      <c r="C936" s="33" t="s">
        <v>43</v>
      </c>
      <c r="D936" s="25"/>
      <c r="E936" s="134" t="s">
        <v>1754</v>
      </c>
      <c r="F936" s="135"/>
      <c r="G936" s="135"/>
      <c r="H936" s="135"/>
      <c r="I936" s="135"/>
      <c r="J936" s="135"/>
      <c r="K936" s="13">
        <v>4</v>
      </c>
      <c r="L936" s="20" t="s">
        <v>7</v>
      </c>
      <c r="M936" s="16">
        <v>1660.64</v>
      </c>
      <c r="N936" s="116">
        <v>111.28</v>
      </c>
      <c r="O936" s="28">
        <f aca="true" t="shared" si="117" ref="O936">SUM(K936*M936)</f>
        <v>6642.56</v>
      </c>
      <c r="P936" s="29">
        <f aca="true" t="shared" si="118" ref="P936:P937">SUM(K936*N936)</f>
        <v>445.12</v>
      </c>
      <c r="Q936" s="29">
        <f t="shared" si="112"/>
        <v>7087.68</v>
      </c>
    </row>
    <row r="937" spans="1:17" ht="42" customHeight="1">
      <c r="A937" s="83" t="s">
        <v>1800</v>
      </c>
      <c r="B937" s="83" t="s">
        <v>1759</v>
      </c>
      <c r="C937" s="33" t="s">
        <v>43</v>
      </c>
      <c r="D937" s="27"/>
      <c r="E937" s="134" t="s">
        <v>1761</v>
      </c>
      <c r="F937" s="135"/>
      <c r="G937" s="135"/>
      <c r="H937" s="135"/>
      <c r="I937" s="135"/>
      <c r="J937" s="135"/>
      <c r="K937" s="15">
        <v>2</v>
      </c>
      <c r="L937" s="20" t="s">
        <v>7</v>
      </c>
      <c r="M937" s="16">
        <v>2748.98</v>
      </c>
      <c r="N937" s="15">
        <v>117.8</v>
      </c>
      <c r="O937" s="28">
        <f aca="true" t="shared" si="119" ref="O937">SUM(K937*M937)</f>
        <v>5497.96</v>
      </c>
      <c r="P937" s="29">
        <f t="shared" si="118"/>
        <v>235.6</v>
      </c>
      <c r="Q937" s="29">
        <f aca="true" t="shared" si="120" ref="Q937">SUM(O937:P937)</f>
        <v>5733.56</v>
      </c>
    </row>
    <row r="938" spans="1:17" ht="42" customHeight="1">
      <c r="A938" s="83" t="s">
        <v>1801</v>
      </c>
      <c r="B938" s="83" t="s">
        <v>1763</v>
      </c>
      <c r="C938" s="33" t="s">
        <v>43</v>
      </c>
      <c r="D938" s="27"/>
      <c r="E938" s="134" t="s">
        <v>1769</v>
      </c>
      <c r="F938" s="135"/>
      <c r="G938" s="135"/>
      <c r="H938" s="135"/>
      <c r="I938" s="135"/>
      <c r="J938" s="135"/>
      <c r="K938" s="13">
        <v>2</v>
      </c>
      <c r="L938" s="20" t="s">
        <v>7</v>
      </c>
      <c r="M938" s="16">
        <v>2072.36</v>
      </c>
      <c r="N938" s="15">
        <v>114.14</v>
      </c>
      <c r="O938" s="28">
        <f>SUM(K938*M938)</f>
        <v>4144.72</v>
      </c>
      <c r="P938" s="29">
        <f>SUM(K938*N938)</f>
        <v>228.28</v>
      </c>
      <c r="Q938" s="29">
        <f>SUM(O938:P938)</f>
        <v>4373</v>
      </c>
    </row>
    <row r="939" spans="1:17" s="30" customFormat="1" ht="42" customHeight="1">
      <c r="A939" s="83" t="s">
        <v>1802</v>
      </c>
      <c r="B939" s="83" t="s">
        <v>1766</v>
      </c>
      <c r="C939" s="33" t="s">
        <v>43</v>
      </c>
      <c r="D939" s="27"/>
      <c r="E939" s="143" t="s">
        <v>1772</v>
      </c>
      <c r="F939" s="143"/>
      <c r="G939" s="143"/>
      <c r="H939" s="143"/>
      <c r="I939" s="143"/>
      <c r="J939" s="143"/>
      <c r="K939" s="13">
        <v>2</v>
      </c>
      <c r="L939" s="20" t="s">
        <v>7</v>
      </c>
      <c r="M939" s="16">
        <v>3722.83</v>
      </c>
      <c r="N939" s="15">
        <v>235.56</v>
      </c>
      <c r="O939" s="28">
        <f aca="true" t="shared" si="121" ref="O939">SUM(K939*M939)</f>
        <v>7445.66</v>
      </c>
      <c r="P939" s="29">
        <f aca="true" t="shared" si="122" ref="P939">SUM(K939*N939)</f>
        <v>471.12</v>
      </c>
      <c r="Q939" s="29">
        <f aca="true" t="shared" si="123" ref="Q939">SUM(O939:P939)</f>
        <v>7916.78</v>
      </c>
    </row>
    <row r="940" spans="1:17" s="30" customFormat="1" ht="19.2" customHeight="1">
      <c r="A940" s="83" t="s">
        <v>1803</v>
      </c>
      <c r="B940" s="83" t="s">
        <v>1763</v>
      </c>
      <c r="C940" s="33" t="s">
        <v>43</v>
      </c>
      <c r="D940" s="32"/>
      <c r="E940" s="139" t="s">
        <v>1808</v>
      </c>
      <c r="F940" s="139"/>
      <c r="G940" s="139"/>
      <c r="H940" s="139"/>
      <c r="I940" s="139"/>
      <c r="J940" s="139"/>
      <c r="K940" s="13">
        <v>1</v>
      </c>
      <c r="L940" s="20" t="s">
        <v>7</v>
      </c>
      <c r="M940" s="16">
        <v>2941.49</v>
      </c>
      <c r="N940" s="15">
        <v>148.36</v>
      </c>
      <c r="O940" s="28">
        <f aca="true" t="shared" si="124" ref="O940">SUM(K940*M940)</f>
        <v>2941.49</v>
      </c>
      <c r="P940" s="29">
        <f aca="true" t="shared" si="125" ref="P940">SUM(K940*N940)</f>
        <v>148.36</v>
      </c>
      <c r="Q940" s="29">
        <f aca="true" t="shared" si="126" ref="Q940">SUM(O940:P940)</f>
        <v>3089.85</v>
      </c>
    </row>
    <row r="941" spans="1:17" ht="28.2" customHeight="1">
      <c r="A941" s="83" t="s">
        <v>1804</v>
      </c>
      <c r="B941" s="27">
        <v>93187</v>
      </c>
      <c r="C941" s="32" t="s">
        <v>42</v>
      </c>
      <c r="D941" s="27"/>
      <c r="E941" s="134" t="s">
        <v>1756</v>
      </c>
      <c r="F941" s="135"/>
      <c r="G941" s="135"/>
      <c r="H941" s="135"/>
      <c r="I941" s="135"/>
      <c r="J941" s="135"/>
      <c r="K941" s="13">
        <v>71.35</v>
      </c>
      <c r="L941" s="82" t="s">
        <v>1661</v>
      </c>
      <c r="M941" s="13">
        <v>70.2</v>
      </c>
      <c r="N941" s="15">
        <v>27.05</v>
      </c>
      <c r="O941" s="28">
        <f>SUM(K941*M941)</f>
        <v>5008.7699999999995</v>
      </c>
      <c r="P941" s="29">
        <f>SUM(K941*N941)</f>
        <v>1930.0175</v>
      </c>
      <c r="Q941" s="29">
        <f>SUM(O941:P941)</f>
        <v>6938.787499999999</v>
      </c>
    </row>
    <row r="942" spans="1:17" ht="28.2" customHeight="1">
      <c r="A942" s="83" t="s">
        <v>1805</v>
      </c>
      <c r="B942" s="27">
        <v>93197</v>
      </c>
      <c r="C942" s="32" t="s">
        <v>42</v>
      </c>
      <c r="D942" s="27"/>
      <c r="E942" s="134" t="s">
        <v>1757</v>
      </c>
      <c r="F942" s="135"/>
      <c r="G942" s="135"/>
      <c r="H942" s="135"/>
      <c r="I942" s="135"/>
      <c r="J942" s="135"/>
      <c r="K942" s="13">
        <v>62.35</v>
      </c>
      <c r="L942" s="82" t="s">
        <v>1661</v>
      </c>
      <c r="M942" s="13">
        <v>63.85</v>
      </c>
      <c r="N942" s="13">
        <v>27.14</v>
      </c>
      <c r="O942" s="28">
        <f>SUM(K942*M942)</f>
        <v>3981.0475</v>
      </c>
      <c r="P942" s="29">
        <f>SUM(K942*N942)</f>
        <v>1692.179</v>
      </c>
      <c r="Q942" s="29">
        <f>SUM(O942:P942)</f>
        <v>5673.226500000001</v>
      </c>
    </row>
    <row r="943" spans="1:17" ht="12.75">
      <c r="A943" s="32"/>
      <c r="B943" s="32"/>
      <c r="C943" s="32"/>
      <c r="D943" s="25"/>
      <c r="E943" s="140" t="s">
        <v>322</v>
      </c>
      <c r="F943" s="140"/>
      <c r="G943" s="140"/>
      <c r="H943" s="140"/>
      <c r="I943" s="140"/>
      <c r="J943" s="140"/>
      <c r="K943" s="11"/>
      <c r="L943" s="20" t="s">
        <v>0</v>
      </c>
      <c r="O943" s="24">
        <f>SUM(O929:O942)+0.02</f>
        <v>122107.77470000002</v>
      </c>
      <c r="P943" s="24">
        <f>SUM(P929:P942)-0.01</f>
        <v>10783.957299999998</v>
      </c>
      <c r="Q943" s="24">
        <f>SUM(Q929:Q942)</f>
        <v>132891.732</v>
      </c>
    </row>
    <row r="944" spans="1:17" ht="12.75">
      <c r="A944" s="32"/>
      <c r="B944" s="32"/>
      <c r="C944" s="32"/>
      <c r="D944" s="25"/>
      <c r="E944" s="11"/>
      <c r="F944" s="11"/>
      <c r="G944" s="11"/>
      <c r="H944" s="11"/>
      <c r="I944" s="11"/>
      <c r="J944" s="11"/>
      <c r="K944" s="11"/>
      <c r="L944" s="20"/>
      <c r="M944" s="18"/>
      <c r="N944" s="35"/>
      <c r="O944" s="18"/>
      <c r="P944" s="35"/>
      <c r="Q944" s="18"/>
    </row>
    <row r="945" spans="1:17" ht="12.75">
      <c r="A945" s="58" t="s">
        <v>1113</v>
      </c>
      <c r="B945" s="32"/>
      <c r="C945" s="32"/>
      <c r="D945" s="25"/>
      <c r="E945" s="140" t="s">
        <v>1120</v>
      </c>
      <c r="F945" s="140"/>
      <c r="G945" s="140"/>
      <c r="H945" s="140"/>
      <c r="I945" s="140"/>
      <c r="J945" s="140"/>
      <c r="K945" s="11"/>
      <c r="L945" s="31"/>
      <c r="M945" s="11"/>
      <c r="N945" s="11"/>
      <c r="O945" s="11"/>
      <c r="P945" s="11"/>
      <c r="Q945" s="11"/>
    </row>
    <row r="946" spans="1:17" ht="12.75">
      <c r="A946" s="58" t="s">
        <v>1114</v>
      </c>
      <c r="B946" s="32"/>
      <c r="C946" s="32"/>
      <c r="D946" s="25"/>
      <c r="E946" s="140" t="s">
        <v>319</v>
      </c>
      <c r="F946" s="140"/>
      <c r="G946" s="140"/>
      <c r="H946" s="140"/>
      <c r="I946" s="140"/>
      <c r="J946" s="140"/>
      <c r="K946" s="11"/>
      <c r="L946" s="31"/>
      <c r="M946" s="11"/>
      <c r="N946" s="11"/>
      <c r="O946" s="11"/>
      <c r="P946" s="11"/>
      <c r="Q946" s="11"/>
    </row>
    <row r="947" spans="1:17" ht="12.75">
      <c r="A947" s="32" t="s">
        <v>1116</v>
      </c>
      <c r="B947" s="32" t="s">
        <v>321</v>
      </c>
      <c r="C947" s="33" t="s">
        <v>43</v>
      </c>
      <c r="D947" s="25"/>
      <c r="E947" s="68" t="s">
        <v>320</v>
      </c>
      <c r="F947" s="11"/>
      <c r="G947" s="11"/>
      <c r="H947" s="11"/>
      <c r="I947" s="11"/>
      <c r="J947" s="11"/>
      <c r="K947" s="15">
        <v>19</v>
      </c>
      <c r="L947" s="20" t="s">
        <v>6</v>
      </c>
      <c r="M947" s="15">
        <v>52.65</v>
      </c>
      <c r="N947" s="15">
        <v>23.61</v>
      </c>
      <c r="O947" s="28">
        <f>SUM(K947*M947)</f>
        <v>1000.35</v>
      </c>
      <c r="P947" s="29">
        <f>SUM(K947*N947)</f>
        <v>448.59</v>
      </c>
      <c r="Q947" s="29">
        <f>SUM(O947:P947)</f>
        <v>1448.94</v>
      </c>
    </row>
    <row r="948" spans="1:17" ht="12.75">
      <c r="A948" s="32"/>
      <c r="B948" s="32"/>
      <c r="C948" s="32"/>
      <c r="D948" s="25"/>
      <c r="E948" s="140" t="s">
        <v>323</v>
      </c>
      <c r="F948" s="140"/>
      <c r="G948" s="140"/>
      <c r="H948" s="140"/>
      <c r="I948" s="140"/>
      <c r="J948" s="140"/>
      <c r="K948" s="11"/>
      <c r="L948" s="20" t="s">
        <v>0</v>
      </c>
      <c r="O948" s="24">
        <f>SUM(O947)</f>
        <v>1000.35</v>
      </c>
      <c r="P948" s="24">
        <f>SUM(P947)</f>
        <v>448.59</v>
      </c>
      <c r="Q948" s="24">
        <f>SUM(Q947)</f>
        <v>1448.94</v>
      </c>
    </row>
    <row r="949" spans="1:17" ht="12.75">
      <c r="A949" s="32"/>
      <c r="B949" s="32"/>
      <c r="C949" s="32"/>
      <c r="D949" s="25"/>
      <c r="E949" s="11"/>
      <c r="F949" s="11"/>
      <c r="G949" s="11"/>
      <c r="H949" s="11"/>
      <c r="I949" s="11"/>
      <c r="J949" s="11"/>
      <c r="K949" s="11"/>
      <c r="L949" s="20"/>
      <c r="M949" s="36"/>
      <c r="N949" s="36"/>
      <c r="O949" s="36"/>
      <c r="P949" s="36"/>
      <c r="Q949" s="35"/>
    </row>
    <row r="950" spans="1:17" ht="12.75">
      <c r="A950" s="58" t="s">
        <v>1115</v>
      </c>
      <c r="B950" s="32"/>
      <c r="C950" s="32"/>
      <c r="D950" s="25"/>
      <c r="E950" s="140" t="s">
        <v>1118</v>
      </c>
      <c r="F950" s="140"/>
      <c r="G950" s="140"/>
      <c r="H950" s="140"/>
      <c r="I950" s="140"/>
      <c r="J950" s="140"/>
      <c r="K950" s="11"/>
      <c r="L950" s="31"/>
      <c r="M950" s="11"/>
      <c r="N950" s="11"/>
      <c r="O950" s="11"/>
      <c r="P950" s="11"/>
      <c r="Q950" s="11"/>
    </row>
    <row r="951" spans="1:17" ht="53.4" customHeight="1">
      <c r="A951" s="32" t="s">
        <v>1117</v>
      </c>
      <c r="B951" s="32">
        <v>99842</v>
      </c>
      <c r="C951" s="32" t="s">
        <v>42</v>
      </c>
      <c r="D951" s="25"/>
      <c r="E951" s="135" t="s">
        <v>1171</v>
      </c>
      <c r="F951" s="135"/>
      <c r="G951" s="135"/>
      <c r="H951" s="135"/>
      <c r="I951" s="135"/>
      <c r="J951" s="135"/>
      <c r="K951" s="15">
        <v>25</v>
      </c>
      <c r="L951" s="20" t="s">
        <v>6</v>
      </c>
      <c r="M951" s="14">
        <v>550.18</v>
      </c>
      <c r="N951" s="14">
        <v>194.66</v>
      </c>
      <c r="O951" s="28">
        <f>SUM(K951*M951)</f>
        <v>13754.499999999998</v>
      </c>
      <c r="P951" s="29">
        <f>SUM(K951*N951)</f>
        <v>4866.5</v>
      </c>
      <c r="Q951" s="29">
        <f>SUM(O951:P951)</f>
        <v>18621</v>
      </c>
    </row>
    <row r="952" spans="1:17" ht="28.8" customHeight="1">
      <c r="A952" s="32" t="s">
        <v>1173</v>
      </c>
      <c r="B952" s="32">
        <v>95468</v>
      </c>
      <c r="C952" s="32" t="s">
        <v>42</v>
      </c>
      <c r="D952" s="25"/>
      <c r="E952" s="135" t="s">
        <v>1172</v>
      </c>
      <c r="F952" s="135"/>
      <c r="G952" s="135"/>
      <c r="H952" s="135"/>
      <c r="I952" s="135"/>
      <c r="J952" s="135"/>
      <c r="K952" s="15">
        <v>28</v>
      </c>
      <c r="L952" s="20" t="s">
        <v>1</v>
      </c>
      <c r="M952" s="15">
        <v>20.05</v>
      </c>
      <c r="N952" s="15">
        <v>36.01</v>
      </c>
      <c r="O952" s="28">
        <f>SUM(K952*M952)</f>
        <v>561.4</v>
      </c>
      <c r="P952" s="29">
        <f>SUM(K952*N952)</f>
        <v>1008.28</v>
      </c>
      <c r="Q952" s="29">
        <f>SUM(O952:P952)</f>
        <v>1569.6799999999998</v>
      </c>
    </row>
    <row r="953" spans="1:17" ht="12.75">
      <c r="A953" s="32"/>
      <c r="B953" s="32"/>
      <c r="C953" s="32"/>
      <c r="D953" s="25"/>
      <c r="E953" s="140" t="s">
        <v>1119</v>
      </c>
      <c r="F953" s="140"/>
      <c r="G953" s="140"/>
      <c r="H953" s="140"/>
      <c r="I953" s="140"/>
      <c r="J953" s="140"/>
      <c r="K953" s="11"/>
      <c r="L953" s="20" t="s">
        <v>0</v>
      </c>
      <c r="O953" s="24">
        <f>SUM(O951:O952)</f>
        <v>14315.899999999998</v>
      </c>
      <c r="P953" s="24">
        <f>SUM(P951:P952)</f>
        <v>5874.78</v>
      </c>
      <c r="Q953" s="24">
        <f>SUM(Q951:Q952)</f>
        <v>20190.68</v>
      </c>
    </row>
    <row r="954" spans="1:17" ht="12.75">
      <c r="A954" s="32"/>
      <c r="B954" s="32"/>
      <c r="C954" s="32"/>
      <c r="D954" s="25"/>
      <c r="E954" s="11"/>
      <c r="F954" s="11"/>
      <c r="G954" s="11"/>
      <c r="H954" s="11"/>
      <c r="I954" s="11"/>
      <c r="J954" s="11"/>
      <c r="K954" s="11"/>
      <c r="L954" s="20"/>
      <c r="M954" s="18"/>
      <c r="N954" s="35"/>
      <c r="O954" s="18"/>
      <c r="P954" s="35"/>
      <c r="Q954" s="18"/>
    </row>
    <row r="955" spans="1:17" ht="12.75">
      <c r="A955" s="32"/>
      <c r="B955" s="32"/>
      <c r="C955" s="32"/>
      <c r="D955" s="25"/>
      <c r="E955" s="140" t="s">
        <v>1121</v>
      </c>
      <c r="F955" s="140"/>
      <c r="G955" s="140"/>
      <c r="H955" s="140"/>
      <c r="I955" s="140"/>
      <c r="J955" s="140"/>
      <c r="K955" s="11"/>
      <c r="L955" s="20"/>
      <c r="M955" s="18"/>
      <c r="N955" s="35"/>
      <c r="O955" s="18">
        <f>SUM(O948+O953)</f>
        <v>15316.249999999998</v>
      </c>
      <c r="P955" s="23">
        <f>SUM(P948+P953)</f>
        <v>6323.37</v>
      </c>
      <c r="Q955" s="18">
        <f>SUM(Q948+Q953)</f>
        <v>21639.62</v>
      </c>
    </row>
    <row r="956" spans="1:14" ht="12.75">
      <c r="A956" s="32"/>
      <c r="B956" s="32"/>
      <c r="C956" s="32"/>
      <c r="D956" s="25"/>
      <c r="E956" s="11"/>
      <c r="F956" s="11"/>
      <c r="G956" s="11"/>
      <c r="H956" s="11"/>
      <c r="I956" s="11"/>
      <c r="J956" s="11"/>
      <c r="K956" s="11"/>
      <c r="L956" s="20"/>
      <c r="M956" s="18"/>
      <c r="N956" s="35"/>
    </row>
    <row r="957" spans="1:17" ht="12.75">
      <c r="A957" s="32"/>
      <c r="B957" s="32"/>
      <c r="C957" s="32"/>
      <c r="D957" s="25"/>
      <c r="E957" s="140" t="s">
        <v>325</v>
      </c>
      <c r="F957" s="140"/>
      <c r="G957" s="140"/>
      <c r="H957" s="140"/>
      <c r="I957" s="140"/>
      <c r="J957" s="140"/>
      <c r="K957" s="11"/>
      <c r="L957" s="20"/>
      <c r="M957" s="18"/>
      <c r="N957" s="35"/>
      <c r="O957" s="18">
        <f>SUM(O866+O873+O877+O908+O926+O943+O955)-0.01</f>
        <v>385981.6461</v>
      </c>
      <c r="P957" s="18">
        <f>SUM(P866+P873+P877+P908+P926+P943+P955)</f>
        <v>135528.3817</v>
      </c>
      <c r="Q957" s="18">
        <f>SUM(Q866+Q873+Q877+Q908+Q926+Q943+Q955)-0.01</f>
        <v>521510.0277999999</v>
      </c>
    </row>
    <row r="958" spans="1:14" ht="12.75">
      <c r="A958" s="32"/>
      <c r="B958" s="32"/>
      <c r="C958" s="32"/>
      <c r="D958" s="25"/>
      <c r="E958" s="11"/>
      <c r="F958" s="11"/>
      <c r="G958" s="11"/>
      <c r="H958" s="11"/>
      <c r="I958" s="11"/>
      <c r="J958" s="11"/>
      <c r="K958" s="11"/>
      <c r="L958" s="20"/>
      <c r="M958" s="18"/>
      <c r="N958" s="35"/>
    </row>
    <row r="959" spans="1:17" ht="12.75">
      <c r="A959" s="58" t="s">
        <v>1122</v>
      </c>
      <c r="B959" s="32"/>
      <c r="C959" s="32"/>
      <c r="D959" s="25"/>
      <c r="E959" s="140" t="s">
        <v>339</v>
      </c>
      <c r="F959" s="140"/>
      <c r="G959" s="140"/>
      <c r="H959" s="140"/>
      <c r="I959" s="140"/>
      <c r="J959" s="140"/>
      <c r="K959" s="11"/>
      <c r="L959" s="31"/>
      <c r="M959" s="11"/>
      <c r="N959" s="11"/>
      <c r="O959" s="11"/>
      <c r="P959" s="11"/>
      <c r="Q959" s="11"/>
    </row>
    <row r="960" spans="1:17" ht="12.75">
      <c r="A960" s="58" t="s">
        <v>1123</v>
      </c>
      <c r="B960" s="32"/>
      <c r="C960" s="32"/>
      <c r="D960" s="25"/>
      <c r="E960" s="140" t="s">
        <v>597</v>
      </c>
      <c r="F960" s="140"/>
      <c r="G960" s="140"/>
      <c r="H960" s="140"/>
      <c r="I960" s="140"/>
      <c r="J960" s="140"/>
      <c r="K960" s="11"/>
      <c r="L960" s="31"/>
      <c r="M960" s="11"/>
      <c r="N960" s="11"/>
      <c r="O960" s="11"/>
      <c r="P960" s="11"/>
      <c r="Q960" s="11"/>
    </row>
    <row r="961" spans="1:17" ht="55.8" customHeight="1">
      <c r="A961" s="32" t="s">
        <v>1124</v>
      </c>
      <c r="B961" s="32">
        <v>86941</v>
      </c>
      <c r="C961" s="32" t="s">
        <v>42</v>
      </c>
      <c r="D961" s="25"/>
      <c r="E961" s="135" t="s">
        <v>600</v>
      </c>
      <c r="F961" s="135"/>
      <c r="G961" s="135"/>
      <c r="H961" s="135"/>
      <c r="I961" s="135"/>
      <c r="J961" s="135"/>
      <c r="K961" s="13">
        <v>7</v>
      </c>
      <c r="L961" s="20" t="s">
        <v>7</v>
      </c>
      <c r="M961" s="16">
        <v>1040.69</v>
      </c>
      <c r="N961" s="15">
        <v>71.45</v>
      </c>
      <c r="O961" s="28">
        <f aca="true" t="shared" si="127" ref="O961:O975">SUM(K961*M961)</f>
        <v>7284.83</v>
      </c>
      <c r="P961" s="29">
        <f aca="true" t="shared" si="128" ref="P961:P975">SUM(K961*N961)</f>
        <v>500.15000000000003</v>
      </c>
      <c r="Q961" s="29">
        <f aca="true" t="shared" si="129" ref="Q961:Q975">SUM(O961:P961)</f>
        <v>7784.98</v>
      </c>
    </row>
    <row r="962" spans="1:17" ht="57" customHeight="1">
      <c r="A962" s="32" t="s">
        <v>1142</v>
      </c>
      <c r="B962" s="32">
        <v>86943</v>
      </c>
      <c r="C962" s="32" t="s">
        <v>42</v>
      </c>
      <c r="D962" s="25"/>
      <c r="E962" s="135" t="s">
        <v>1137</v>
      </c>
      <c r="F962" s="135"/>
      <c r="G962" s="135"/>
      <c r="H962" s="135"/>
      <c r="I962" s="135"/>
      <c r="J962" s="135"/>
      <c r="K962" s="13">
        <v>1</v>
      </c>
      <c r="L962" s="20" t="s">
        <v>7</v>
      </c>
      <c r="M962" s="14">
        <v>281.56</v>
      </c>
      <c r="N962" s="15">
        <v>27.71</v>
      </c>
      <c r="O962" s="28">
        <f t="shared" si="127"/>
        <v>281.56</v>
      </c>
      <c r="P962" s="29">
        <f t="shared" si="128"/>
        <v>27.71</v>
      </c>
      <c r="Q962" s="29">
        <f t="shared" si="129"/>
        <v>309.27</v>
      </c>
    </row>
    <row r="963" spans="1:17" ht="26.4" customHeight="1">
      <c r="A963" s="32" t="s">
        <v>1143</v>
      </c>
      <c r="B963" s="32">
        <v>100865</v>
      </c>
      <c r="C963" s="32" t="s">
        <v>42</v>
      </c>
      <c r="D963" s="25"/>
      <c r="E963" s="135" t="s">
        <v>1138</v>
      </c>
      <c r="F963" s="135"/>
      <c r="G963" s="135"/>
      <c r="H963" s="135"/>
      <c r="I963" s="135"/>
      <c r="J963" s="135"/>
      <c r="K963" s="13">
        <v>2</v>
      </c>
      <c r="L963" s="20" t="s">
        <v>7</v>
      </c>
      <c r="M963" s="14">
        <v>849.43</v>
      </c>
      <c r="N963" s="15">
        <v>19.76</v>
      </c>
      <c r="O963" s="28">
        <f t="shared" si="127"/>
        <v>1698.86</v>
      </c>
      <c r="P963" s="29">
        <f t="shared" si="128"/>
        <v>39.52</v>
      </c>
      <c r="Q963" s="29">
        <f t="shared" si="129"/>
        <v>1738.3799999999999</v>
      </c>
    </row>
    <row r="964" spans="1:17" ht="29.4" customHeight="1">
      <c r="A964" s="32" t="s">
        <v>1144</v>
      </c>
      <c r="B964" s="32">
        <v>100868</v>
      </c>
      <c r="C964" s="32" t="s">
        <v>42</v>
      </c>
      <c r="D964" s="25"/>
      <c r="E964" s="135" t="s">
        <v>1139</v>
      </c>
      <c r="F964" s="135"/>
      <c r="G964" s="135"/>
      <c r="H964" s="135"/>
      <c r="I964" s="135"/>
      <c r="J964" s="135"/>
      <c r="K964" s="13">
        <v>2</v>
      </c>
      <c r="L964" s="20" t="s">
        <v>7</v>
      </c>
      <c r="M964" s="14">
        <v>441.78</v>
      </c>
      <c r="N964" s="15">
        <v>29.64</v>
      </c>
      <c r="O964" s="28">
        <f t="shared" si="127"/>
        <v>883.56</v>
      </c>
      <c r="P964" s="29">
        <f t="shared" si="128"/>
        <v>59.28</v>
      </c>
      <c r="Q964" s="29">
        <f t="shared" si="129"/>
        <v>942.8399999999999</v>
      </c>
    </row>
    <row r="965" spans="1:17" ht="42" customHeight="1">
      <c r="A965" s="32" t="s">
        <v>1145</v>
      </c>
      <c r="B965" s="32">
        <v>86932</v>
      </c>
      <c r="C965" s="32" t="s">
        <v>42</v>
      </c>
      <c r="D965" s="25"/>
      <c r="E965" s="135" t="s">
        <v>1007</v>
      </c>
      <c r="F965" s="135"/>
      <c r="G965" s="135"/>
      <c r="H965" s="135"/>
      <c r="I965" s="135"/>
      <c r="J965" s="135"/>
      <c r="K965" s="13">
        <v>4</v>
      </c>
      <c r="L965" s="20" t="s">
        <v>7</v>
      </c>
      <c r="M965" s="14">
        <v>553.48</v>
      </c>
      <c r="N965" s="15">
        <v>33.04</v>
      </c>
      <c r="O965" s="28">
        <f t="shared" si="127"/>
        <v>2213.92</v>
      </c>
      <c r="P965" s="29">
        <f t="shared" si="128"/>
        <v>132.16</v>
      </c>
      <c r="Q965" s="29">
        <f t="shared" si="129"/>
        <v>2346.08</v>
      </c>
    </row>
    <row r="966" spans="1:17" ht="54.6" customHeight="1">
      <c r="A966" s="32" t="s">
        <v>1146</v>
      </c>
      <c r="B966" s="32">
        <v>95472</v>
      </c>
      <c r="C966" s="32" t="s">
        <v>42</v>
      </c>
      <c r="D966" s="25"/>
      <c r="E966" s="135" t="s">
        <v>346</v>
      </c>
      <c r="F966" s="135"/>
      <c r="G966" s="135"/>
      <c r="H966" s="135"/>
      <c r="I966" s="135"/>
      <c r="J966" s="135"/>
      <c r="K966" s="13">
        <v>2</v>
      </c>
      <c r="L966" s="20" t="s">
        <v>7</v>
      </c>
      <c r="M966" s="14">
        <v>754.86</v>
      </c>
      <c r="N966" s="15">
        <v>39.99</v>
      </c>
      <c r="O966" s="28">
        <f t="shared" si="127"/>
        <v>1509.72</v>
      </c>
      <c r="P966" s="29">
        <f t="shared" si="128"/>
        <v>79.98</v>
      </c>
      <c r="Q966" s="29">
        <f t="shared" si="129"/>
        <v>1589.7</v>
      </c>
    </row>
    <row r="967" spans="1:17" ht="25.8" customHeight="1">
      <c r="A967" s="32" t="s">
        <v>1147</v>
      </c>
      <c r="B967" s="32">
        <v>100849</v>
      </c>
      <c r="C967" s="32" t="s">
        <v>42</v>
      </c>
      <c r="D967" s="25"/>
      <c r="E967" s="135" t="s">
        <v>1008</v>
      </c>
      <c r="F967" s="135"/>
      <c r="G967" s="135"/>
      <c r="H967" s="135"/>
      <c r="I967" s="135"/>
      <c r="J967" s="135"/>
      <c r="K967" s="13">
        <v>6</v>
      </c>
      <c r="L967" s="20" t="s">
        <v>7</v>
      </c>
      <c r="M967" s="15">
        <v>53.98</v>
      </c>
      <c r="N967" s="13">
        <v>4.8</v>
      </c>
      <c r="O967" s="28">
        <f t="shared" si="127"/>
        <v>323.88</v>
      </c>
      <c r="P967" s="29">
        <f t="shared" si="128"/>
        <v>28.799999999999997</v>
      </c>
      <c r="Q967" s="29">
        <f t="shared" si="129"/>
        <v>352.68</v>
      </c>
    </row>
    <row r="968" spans="1:17" ht="27.6" customHeight="1">
      <c r="A968" s="32" t="s">
        <v>1148</v>
      </c>
      <c r="B968" s="32">
        <v>86880</v>
      </c>
      <c r="C968" s="32" t="s">
        <v>42</v>
      </c>
      <c r="D968" s="25"/>
      <c r="E968" s="139" t="s">
        <v>1009</v>
      </c>
      <c r="F968" s="139"/>
      <c r="G968" s="139"/>
      <c r="H968" s="139"/>
      <c r="I968" s="139"/>
      <c r="J968" s="139"/>
      <c r="K968" s="13">
        <v>4</v>
      </c>
      <c r="L968" s="20" t="s">
        <v>7</v>
      </c>
      <c r="M968" s="15">
        <v>27.78</v>
      </c>
      <c r="N968" s="13">
        <v>3.84</v>
      </c>
      <c r="O968" s="28">
        <f>SUM(K968*M968)</f>
        <v>111.12</v>
      </c>
      <c r="P968" s="29">
        <f>SUM(K968*N968)</f>
        <v>15.36</v>
      </c>
      <c r="Q968" s="29">
        <f>SUM(O968:P968)</f>
        <v>126.48</v>
      </c>
    </row>
    <row r="969" spans="1:17" ht="28.8" customHeight="1">
      <c r="A969" s="32" t="s">
        <v>1149</v>
      </c>
      <c r="B969" s="32">
        <v>86881</v>
      </c>
      <c r="C969" s="32" t="s">
        <v>42</v>
      </c>
      <c r="D969" s="25"/>
      <c r="E969" s="139" t="s">
        <v>1140</v>
      </c>
      <c r="F969" s="139"/>
      <c r="G969" s="139"/>
      <c r="H969" s="139"/>
      <c r="I969" s="139"/>
      <c r="J969" s="139"/>
      <c r="K969" s="13">
        <v>4</v>
      </c>
      <c r="L969" s="20" t="s">
        <v>7</v>
      </c>
      <c r="M969" s="14">
        <v>319.55</v>
      </c>
      <c r="N969" s="13">
        <v>8.55</v>
      </c>
      <c r="O969" s="28">
        <f t="shared" si="127"/>
        <v>1278.2</v>
      </c>
      <c r="P969" s="29">
        <f t="shared" si="128"/>
        <v>34.2</v>
      </c>
      <c r="Q969" s="29">
        <f t="shared" si="129"/>
        <v>1312.4</v>
      </c>
    </row>
    <row r="970" spans="1:17" ht="25.2" customHeight="1">
      <c r="A970" s="32" t="s">
        <v>1150</v>
      </c>
      <c r="B970" s="32">
        <v>86910</v>
      </c>
      <c r="C970" s="32" t="s">
        <v>42</v>
      </c>
      <c r="D970" s="25"/>
      <c r="E970" s="135" t="s">
        <v>1010</v>
      </c>
      <c r="F970" s="135"/>
      <c r="G970" s="135"/>
      <c r="H970" s="135"/>
      <c r="I970" s="135"/>
      <c r="J970" s="135"/>
      <c r="K970" s="13">
        <v>1</v>
      </c>
      <c r="L970" s="20" t="s">
        <v>7</v>
      </c>
      <c r="M970" s="14">
        <v>197.83</v>
      </c>
      <c r="N970" s="13">
        <v>3.63</v>
      </c>
      <c r="O970" s="28">
        <f t="shared" si="127"/>
        <v>197.83</v>
      </c>
      <c r="P970" s="29">
        <f t="shared" si="128"/>
        <v>3.63</v>
      </c>
      <c r="Q970" s="29">
        <f t="shared" si="129"/>
        <v>201.46</v>
      </c>
    </row>
    <row r="971" spans="1:17" ht="28.2" customHeight="1">
      <c r="A971" s="32" t="s">
        <v>1151</v>
      </c>
      <c r="B971" s="32">
        <v>103018</v>
      </c>
      <c r="C971" s="32" t="s">
        <v>42</v>
      </c>
      <c r="D971" s="25"/>
      <c r="E971" s="135" t="s">
        <v>351</v>
      </c>
      <c r="F971" s="135"/>
      <c r="G971" s="135"/>
      <c r="H971" s="135"/>
      <c r="I971" s="135"/>
      <c r="J971" s="135"/>
      <c r="K971" s="13">
        <v>1</v>
      </c>
      <c r="L971" s="20" t="s">
        <v>7</v>
      </c>
      <c r="M971" s="14">
        <v>286.26</v>
      </c>
      <c r="N971" s="15">
        <v>37.3</v>
      </c>
      <c r="O971" s="28">
        <f t="shared" si="127"/>
        <v>286.26</v>
      </c>
      <c r="P971" s="29">
        <f t="shared" si="128"/>
        <v>37.3</v>
      </c>
      <c r="Q971" s="29">
        <f t="shared" si="129"/>
        <v>323.56</v>
      </c>
    </row>
    <row r="972" spans="1:17" ht="19.2" customHeight="1">
      <c r="A972" s="32" t="s">
        <v>1152</v>
      </c>
      <c r="B972" s="83" t="s">
        <v>1537</v>
      </c>
      <c r="C972" s="33" t="s">
        <v>43</v>
      </c>
      <c r="D972" s="25"/>
      <c r="E972" s="134" t="s">
        <v>1538</v>
      </c>
      <c r="F972" s="135"/>
      <c r="G972" s="135"/>
      <c r="H972" s="135"/>
      <c r="I972" s="135"/>
      <c r="J972" s="135"/>
      <c r="K972" s="13">
        <v>3</v>
      </c>
      <c r="L972" s="20" t="s">
        <v>7</v>
      </c>
      <c r="M972" s="14">
        <v>258.1</v>
      </c>
      <c r="N972" s="13">
        <v>30.73</v>
      </c>
      <c r="O972" s="28">
        <f t="shared" si="127"/>
        <v>774.3000000000001</v>
      </c>
      <c r="P972" s="29">
        <f t="shared" si="128"/>
        <v>92.19</v>
      </c>
      <c r="Q972" s="29">
        <f t="shared" si="129"/>
        <v>866.49</v>
      </c>
    </row>
    <row r="973" spans="1:17" ht="57" customHeight="1">
      <c r="A973" s="32" t="s">
        <v>1153</v>
      </c>
      <c r="B973" s="32">
        <v>86922</v>
      </c>
      <c r="C973" s="32" t="s">
        <v>42</v>
      </c>
      <c r="D973" s="25"/>
      <c r="E973" s="135" t="s">
        <v>1141</v>
      </c>
      <c r="F973" s="135"/>
      <c r="G973" s="135"/>
      <c r="H973" s="135"/>
      <c r="I973" s="135"/>
      <c r="J973" s="135"/>
      <c r="K973" s="13">
        <v>1</v>
      </c>
      <c r="L973" s="20" t="s">
        <v>7</v>
      </c>
      <c r="M973" s="16">
        <v>1056.41</v>
      </c>
      <c r="N973" s="15">
        <v>46.19</v>
      </c>
      <c r="O973" s="28">
        <f t="shared" si="127"/>
        <v>1056.41</v>
      </c>
      <c r="P973" s="29">
        <f t="shared" si="128"/>
        <v>46.19</v>
      </c>
      <c r="Q973" s="29">
        <f t="shared" si="129"/>
        <v>1102.6000000000001</v>
      </c>
    </row>
    <row r="974" spans="1:17" ht="25.2" customHeight="1">
      <c r="A974" s="32" t="s">
        <v>1154</v>
      </c>
      <c r="B974" s="32">
        <v>100860</v>
      </c>
      <c r="C974" s="32" t="s">
        <v>42</v>
      </c>
      <c r="D974" s="25"/>
      <c r="E974" s="135" t="s">
        <v>354</v>
      </c>
      <c r="F974" s="135"/>
      <c r="G974" s="135"/>
      <c r="H974" s="135"/>
      <c r="I974" s="135"/>
      <c r="J974" s="135"/>
      <c r="K974" s="13">
        <v>6</v>
      </c>
      <c r="L974" s="20" t="s">
        <v>7</v>
      </c>
      <c r="M974" s="15">
        <v>92.93</v>
      </c>
      <c r="N974" s="15">
        <v>13.96</v>
      </c>
      <c r="O974" s="28">
        <f t="shared" si="127"/>
        <v>557.58</v>
      </c>
      <c r="P974" s="29">
        <f t="shared" si="128"/>
        <v>83.76</v>
      </c>
      <c r="Q974" s="29">
        <f t="shared" si="129"/>
        <v>641.34</v>
      </c>
    </row>
    <row r="975" spans="1:17" ht="42" customHeight="1">
      <c r="A975" s="32" t="s">
        <v>1155</v>
      </c>
      <c r="B975" s="32">
        <v>89985</v>
      </c>
      <c r="C975" s="32" t="s">
        <v>42</v>
      </c>
      <c r="D975" s="25"/>
      <c r="E975" s="135" t="s">
        <v>355</v>
      </c>
      <c r="F975" s="135"/>
      <c r="G975" s="135"/>
      <c r="H975" s="135"/>
      <c r="I975" s="135"/>
      <c r="J975" s="135"/>
      <c r="K975" s="13">
        <v>6</v>
      </c>
      <c r="L975" s="20" t="s">
        <v>7</v>
      </c>
      <c r="M975" s="14">
        <v>116.23</v>
      </c>
      <c r="N975" s="13">
        <v>10.29</v>
      </c>
      <c r="O975" s="28">
        <f t="shared" si="127"/>
        <v>697.38</v>
      </c>
      <c r="P975" s="29">
        <f t="shared" si="128"/>
        <v>61.739999999999995</v>
      </c>
      <c r="Q975" s="29">
        <f t="shared" si="129"/>
        <v>759.12</v>
      </c>
    </row>
    <row r="976" spans="1:17" ht="16.8" customHeight="1">
      <c r="A976" s="32"/>
      <c r="B976" s="32"/>
      <c r="C976" s="32"/>
      <c r="D976" s="25"/>
      <c r="E976" s="140" t="s">
        <v>598</v>
      </c>
      <c r="F976" s="140"/>
      <c r="G976" s="140"/>
      <c r="H976" s="140"/>
      <c r="I976" s="140"/>
      <c r="J976" s="140"/>
      <c r="K976" s="15"/>
      <c r="L976" s="20"/>
      <c r="M976" s="14"/>
      <c r="N976" s="13"/>
      <c r="O976" s="49">
        <f>SUM(O961:O975)</f>
        <v>19155.410000000003</v>
      </c>
      <c r="P976" s="49">
        <f>SUM(P961:P975)</f>
        <v>1241.97</v>
      </c>
      <c r="Q976" s="49">
        <f>SUM(Q961:Q975)</f>
        <v>20397.38</v>
      </c>
    </row>
    <row r="977" spans="1:17" ht="12.75">
      <c r="A977" s="32"/>
      <c r="B977" s="32"/>
      <c r="C977" s="32"/>
      <c r="D977" s="25"/>
      <c r="E977" s="11"/>
      <c r="F977" s="11"/>
      <c r="G977" s="11"/>
      <c r="H977" s="11"/>
      <c r="I977" s="11"/>
      <c r="J977" s="11"/>
      <c r="K977" s="11"/>
      <c r="L977" s="20"/>
      <c r="M977" s="18"/>
      <c r="N977" s="35"/>
      <c r="O977" s="18"/>
      <c r="P977" s="35"/>
      <c r="Q977" s="18"/>
    </row>
    <row r="978" spans="1:17" ht="12.75">
      <c r="A978" s="58" t="s">
        <v>1126</v>
      </c>
      <c r="B978" s="32"/>
      <c r="C978" s="32"/>
      <c r="D978" s="25"/>
      <c r="E978" s="140" t="s">
        <v>358</v>
      </c>
      <c r="F978" s="140"/>
      <c r="G978" s="140"/>
      <c r="H978" s="140"/>
      <c r="I978" s="140"/>
      <c r="J978" s="140"/>
      <c r="K978" s="11"/>
      <c r="L978" s="31"/>
      <c r="M978" s="11"/>
      <c r="N978" s="11"/>
      <c r="O978" s="11"/>
      <c r="P978" s="11"/>
      <c r="Q978" s="11"/>
    </row>
    <row r="979" spans="1:17" ht="29.4" customHeight="1">
      <c r="A979" s="32" t="s">
        <v>1127</v>
      </c>
      <c r="B979" s="32">
        <v>95544</v>
      </c>
      <c r="C979" s="32" t="s">
        <v>42</v>
      </c>
      <c r="D979" s="25"/>
      <c r="E979" s="135" t="s">
        <v>1012</v>
      </c>
      <c r="F979" s="135"/>
      <c r="G979" s="135"/>
      <c r="H979" s="135"/>
      <c r="I979" s="135"/>
      <c r="J979" s="135"/>
      <c r="K979" s="15">
        <v>12</v>
      </c>
      <c r="L979" s="20" t="s">
        <v>7</v>
      </c>
      <c r="M979" s="15">
        <v>89.06</v>
      </c>
      <c r="N979" s="13">
        <v>9.88</v>
      </c>
      <c r="O979" s="28">
        <f>SUM(K979*M979)</f>
        <v>1068.72</v>
      </c>
      <c r="P979" s="29">
        <f>SUM(K979*N979)</f>
        <v>118.56</v>
      </c>
      <c r="Q979" s="29">
        <f>SUM(O979:P979)</f>
        <v>1187.28</v>
      </c>
    </row>
    <row r="980" spans="1:17" ht="29.4" customHeight="1">
      <c r="A980" s="32" t="s">
        <v>1157</v>
      </c>
      <c r="B980" s="32">
        <v>95547</v>
      </c>
      <c r="C980" s="32" t="s">
        <v>42</v>
      </c>
      <c r="D980" s="25"/>
      <c r="E980" s="135" t="s">
        <v>1156</v>
      </c>
      <c r="F980" s="135"/>
      <c r="G980" s="135"/>
      <c r="H980" s="135"/>
      <c r="I980" s="135"/>
      <c r="J980" s="135"/>
      <c r="K980" s="15">
        <v>12</v>
      </c>
      <c r="L980" s="20" t="s">
        <v>7</v>
      </c>
      <c r="M980" s="15">
        <v>48.4</v>
      </c>
      <c r="N980" s="13">
        <v>9.88</v>
      </c>
      <c r="O980" s="28">
        <f>SUM(K980*M980)</f>
        <v>580.8</v>
      </c>
      <c r="P980" s="29">
        <f>SUM(K980*N980)</f>
        <v>118.56</v>
      </c>
      <c r="Q980" s="29">
        <f>SUM(O980:P980)</f>
        <v>699.3599999999999</v>
      </c>
    </row>
    <row r="981" spans="1:17" ht="16.2" customHeight="1">
      <c r="A981" s="32" t="s">
        <v>1158</v>
      </c>
      <c r="B981" s="32" t="s">
        <v>380</v>
      </c>
      <c r="C981" s="33" t="s">
        <v>43</v>
      </c>
      <c r="D981" s="25"/>
      <c r="E981" s="68" t="s">
        <v>379</v>
      </c>
      <c r="F981" s="11"/>
      <c r="G981" s="11"/>
      <c r="H981" s="11"/>
      <c r="I981" s="11"/>
      <c r="J981" s="11"/>
      <c r="K981" s="15">
        <v>14</v>
      </c>
      <c r="L981" s="20" t="s">
        <v>7</v>
      </c>
      <c r="M981" s="15">
        <v>52.44</v>
      </c>
      <c r="N981" s="13">
        <v>9.88</v>
      </c>
      <c r="O981" s="28">
        <f>SUM(K981*M981)</f>
        <v>734.16</v>
      </c>
      <c r="P981" s="29">
        <f>SUM(K981*N981)</f>
        <v>138.32000000000002</v>
      </c>
      <c r="Q981" s="29">
        <f>SUM(O981:P981)</f>
        <v>872.48</v>
      </c>
    </row>
    <row r="982" spans="1:17" ht="18" customHeight="1">
      <c r="A982" s="32" t="s">
        <v>1159</v>
      </c>
      <c r="B982" s="32" t="s">
        <v>377</v>
      </c>
      <c r="C982" s="33" t="s">
        <v>43</v>
      </c>
      <c r="D982" s="25"/>
      <c r="E982" s="68" t="s">
        <v>376</v>
      </c>
      <c r="F982" s="11"/>
      <c r="G982" s="11"/>
      <c r="H982" s="11"/>
      <c r="I982" s="11"/>
      <c r="J982" s="11"/>
      <c r="K982" s="13">
        <v>6</v>
      </c>
      <c r="L982" s="20" t="s">
        <v>7</v>
      </c>
      <c r="M982" s="15">
        <v>58.28</v>
      </c>
      <c r="N982" s="13">
        <v>9.88</v>
      </c>
      <c r="O982" s="28">
        <f>SUM(K982*M982)</f>
        <v>349.68</v>
      </c>
      <c r="P982" s="29">
        <f>SUM(K982*N982)</f>
        <v>59.28</v>
      </c>
      <c r="Q982" s="29">
        <f>SUM(O982:P982)</f>
        <v>408.96000000000004</v>
      </c>
    </row>
    <row r="983" spans="1:17" ht="12.75">
      <c r="A983" s="32"/>
      <c r="B983" s="32"/>
      <c r="C983" s="32"/>
      <c r="D983" s="25"/>
      <c r="E983" s="140" t="s">
        <v>374</v>
      </c>
      <c r="F983" s="140"/>
      <c r="G983" s="140"/>
      <c r="H983" s="140"/>
      <c r="I983" s="140"/>
      <c r="J983" s="140"/>
      <c r="K983" s="11"/>
      <c r="L983" s="20" t="s">
        <v>0</v>
      </c>
      <c r="O983" s="24">
        <f>SUM(O979:O982)</f>
        <v>2733.3599999999997</v>
      </c>
      <c r="P983" s="24">
        <f>SUM(P979:P982)</f>
        <v>434.72</v>
      </c>
      <c r="Q983" s="24">
        <f>SUM(Q979:Q982)</f>
        <v>3168.08</v>
      </c>
    </row>
    <row r="984" spans="1:17" ht="12.75">
      <c r="A984" s="32"/>
      <c r="B984" s="32"/>
      <c r="C984" s="32"/>
      <c r="D984" s="25"/>
      <c r="E984" s="11"/>
      <c r="F984" s="11"/>
      <c r="G984" s="11"/>
      <c r="H984" s="11"/>
      <c r="I984" s="11"/>
      <c r="J984" s="11"/>
      <c r="K984" s="11"/>
      <c r="L984" s="20"/>
      <c r="M984" s="35"/>
      <c r="N984" s="36"/>
      <c r="O984" s="35"/>
      <c r="P984" s="36"/>
      <c r="Q984" s="35"/>
    </row>
    <row r="985" spans="1:17" ht="12.75">
      <c r="A985" s="58" t="s">
        <v>1125</v>
      </c>
      <c r="B985" s="32"/>
      <c r="C985" s="32"/>
      <c r="D985" s="25"/>
      <c r="E985" s="140" t="s">
        <v>387</v>
      </c>
      <c r="F985" s="140"/>
      <c r="G985" s="140"/>
      <c r="H985" s="140"/>
      <c r="I985" s="140"/>
      <c r="J985" s="140"/>
      <c r="K985" s="11"/>
      <c r="L985" s="31"/>
      <c r="M985" s="11"/>
      <c r="N985" s="11"/>
      <c r="O985" s="11"/>
      <c r="P985" s="11"/>
      <c r="Q985" s="11"/>
    </row>
    <row r="986" spans="1:17" ht="12.75">
      <c r="A986" s="58" t="s">
        <v>1128</v>
      </c>
      <c r="B986" s="32"/>
      <c r="C986" s="32"/>
      <c r="D986" s="25"/>
      <c r="E986" s="140" t="s">
        <v>397</v>
      </c>
      <c r="F986" s="140"/>
      <c r="G986" s="140"/>
      <c r="H986" s="140"/>
      <c r="I986" s="140"/>
      <c r="J986" s="140"/>
      <c r="K986" s="11"/>
      <c r="L986" s="31"/>
      <c r="M986" s="11"/>
      <c r="N986" s="11"/>
      <c r="O986" s="11"/>
      <c r="P986" s="11"/>
      <c r="Q986" s="11"/>
    </row>
    <row r="987" spans="1:17" ht="56.4" customHeight="1">
      <c r="A987" s="32" t="s">
        <v>1129</v>
      </c>
      <c r="B987" s="32">
        <v>91784</v>
      </c>
      <c r="C987" s="32" t="s">
        <v>42</v>
      </c>
      <c r="D987" s="25"/>
      <c r="E987" s="134" t="s">
        <v>1542</v>
      </c>
      <c r="F987" s="135"/>
      <c r="G987" s="135"/>
      <c r="H987" s="135"/>
      <c r="I987" s="135"/>
      <c r="J987" s="135"/>
      <c r="K987" s="15">
        <v>82</v>
      </c>
      <c r="L987" s="20" t="s">
        <v>6</v>
      </c>
      <c r="M987" s="15">
        <v>18.76</v>
      </c>
      <c r="N987" s="15">
        <v>33.51</v>
      </c>
      <c r="O987" s="28">
        <f>SUM(K987*M987)</f>
        <v>1538.3200000000002</v>
      </c>
      <c r="P987" s="29">
        <f>SUM(K987*N987)</f>
        <v>2747.8199999999997</v>
      </c>
      <c r="Q987" s="29">
        <f>SUM(O987:P987)</f>
        <v>4286.139999999999</v>
      </c>
    </row>
    <row r="988" spans="1:17" ht="54.6" customHeight="1">
      <c r="A988" s="32" t="s">
        <v>1160</v>
      </c>
      <c r="B988" s="32">
        <v>91785</v>
      </c>
      <c r="C988" s="32" t="s">
        <v>42</v>
      </c>
      <c r="D988" s="25"/>
      <c r="E988" s="134" t="s">
        <v>1541</v>
      </c>
      <c r="F988" s="135"/>
      <c r="G988" s="135"/>
      <c r="H988" s="135"/>
      <c r="I988" s="135"/>
      <c r="J988" s="135"/>
      <c r="K988" s="15">
        <v>48</v>
      </c>
      <c r="L988" s="20" t="s">
        <v>6</v>
      </c>
      <c r="M988" s="15">
        <v>19.6</v>
      </c>
      <c r="N988" s="15">
        <v>32.58</v>
      </c>
      <c r="O988" s="28">
        <f>SUM(K988*M988)</f>
        <v>940.8000000000001</v>
      </c>
      <c r="P988" s="29">
        <f>SUM(K988*N988)</f>
        <v>1563.84</v>
      </c>
      <c r="Q988" s="29">
        <f>SUM(O988:P988)</f>
        <v>2504.64</v>
      </c>
    </row>
    <row r="989" spans="1:17" ht="54" customHeight="1">
      <c r="A989" s="32" t="s">
        <v>1161</v>
      </c>
      <c r="B989" s="32">
        <v>91786</v>
      </c>
      <c r="C989" s="32" t="s">
        <v>42</v>
      </c>
      <c r="D989" s="25"/>
      <c r="E989" s="134" t="s">
        <v>1540</v>
      </c>
      <c r="F989" s="135"/>
      <c r="G989" s="135"/>
      <c r="H989" s="135"/>
      <c r="I989" s="135"/>
      <c r="J989" s="135"/>
      <c r="K989" s="15">
        <v>26</v>
      </c>
      <c r="L989" s="20" t="s">
        <v>6</v>
      </c>
      <c r="M989" s="15">
        <v>28.16</v>
      </c>
      <c r="N989" s="15">
        <v>14.3</v>
      </c>
      <c r="O989" s="28">
        <f>SUM(K989*M989)</f>
        <v>732.16</v>
      </c>
      <c r="P989" s="29">
        <f>SUM(K989*N989)</f>
        <v>371.8</v>
      </c>
      <c r="Q989" s="29">
        <f>SUM(O989:P989)</f>
        <v>1103.96</v>
      </c>
    </row>
    <row r="990" spans="1:17" ht="43.2" customHeight="1">
      <c r="A990" s="32" t="s">
        <v>1162</v>
      </c>
      <c r="B990" s="32">
        <v>91788</v>
      </c>
      <c r="C990" s="32" t="s">
        <v>42</v>
      </c>
      <c r="D990" s="25"/>
      <c r="E990" s="134" t="s">
        <v>1539</v>
      </c>
      <c r="F990" s="135"/>
      <c r="G990" s="135"/>
      <c r="H990" s="135"/>
      <c r="I990" s="135"/>
      <c r="J990" s="135"/>
      <c r="K990" s="13">
        <v>11</v>
      </c>
      <c r="L990" s="20" t="s">
        <v>6</v>
      </c>
      <c r="M990" s="15">
        <v>52.26</v>
      </c>
      <c r="N990" s="13">
        <v>10.54</v>
      </c>
      <c r="O990" s="28">
        <f>SUM(K990*M990)</f>
        <v>574.86</v>
      </c>
      <c r="P990" s="29">
        <f>SUM(K990*N990)</f>
        <v>115.94</v>
      </c>
      <c r="Q990" s="29">
        <f>SUM(O990:P990)</f>
        <v>690.8</v>
      </c>
    </row>
    <row r="991" spans="1:17" ht="12.75">
      <c r="A991" s="32"/>
      <c r="B991" s="32"/>
      <c r="C991" s="32"/>
      <c r="D991" s="25"/>
      <c r="E991" s="140" t="s">
        <v>398</v>
      </c>
      <c r="F991" s="140"/>
      <c r="G991" s="140"/>
      <c r="H991" s="140"/>
      <c r="I991" s="140"/>
      <c r="J991" s="140"/>
      <c r="K991" s="11"/>
      <c r="L991" s="20" t="s">
        <v>0</v>
      </c>
      <c r="O991" s="24">
        <f>SUM(O987:O990)</f>
        <v>3786.1400000000003</v>
      </c>
      <c r="P991" s="24">
        <f>SUM(P987:P990)</f>
        <v>4799.4</v>
      </c>
      <c r="Q991" s="24">
        <f>SUM(Q987:Q990)</f>
        <v>8585.539999999999</v>
      </c>
    </row>
    <row r="992" spans="1:17" ht="12.75">
      <c r="A992" s="32"/>
      <c r="B992" s="32"/>
      <c r="C992" s="32"/>
      <c r="D992" s="25"/>
      <c r="E992" s="11"/>
      <c r="F992" s="11"/>
      <c r="G992" s="11"/>
      <c r="H992" s="11"/>
      <c r="I992" s="11"/>
      <c r="J992" s="11"/>
      <c r="K992" s="11"/>
      <c r="L992" s="20"/>
      <c r="M992" s="35"/>
      <c r="N992" s="35"/>
      <c r="O992" s="35"/>
      <c r="P992" s="35"/>
      <c r="Q992" s="35"/>
    </row>
    <row r="993" spans="1:17" ht="12.75">
      <c r="A993" s="58" t="s">
        <v>1130</v>
      </c>
      <c r="B993" s="32"/>
      <c r="C993" s="32"/>
      <c r="D993" s="25"/>
      <c r="E993" s="140" t="s">
        <v>404</v>
      </c>
      <c r="F993" s="140"/>
      <c r="G993" s="140"/>
      <c r="H993" s="140"/>
      <c r="I993" s="140"/>
      <c r="J993" s="140"/>
      <c r="K993" s="11"/>
      <c r="L993" s="31"/>
      <c r="M993" s="11"/>
      <c r="N993" s="11"/>
      <c r="O993" s="11"/>
      <c r="P993" s="11"/>
      <c r="Q993" s="11"/>
    </row>
    <row r="994" spans="1:17" ht="40.8" customHeight="1">
      <c r="A994" s="32" t="s">
        <v>1131</v>
      </c>
      <c r="B994" s="32">
        <v>89987</v>
      </c>
      <c r="C994" s="32" t="s">
        <v>42</v>
      </c>
      <c r="D994" s="25"/>
      <c r="E994" s="134" t="s">
        <v>1530</v>
      </c>
      <c r="F994" s="135"/>
      <c r="G994" s="135"/>
      <c r="H994" s="135"/>
      <c r="I994" s="135"/>
      <c r="J994" s="135"/>
      <c r="K994" s="13">
        <v>11</v>
      </c>
      <c r="L994" s="20" t="s">
        <v>7</v>
      </c>
      <c r="M994" s="14">
        <v>123.18</v>
      </c>
      <c r="N994" s="15">
        <v>10.29</v>
      </c>
      <c r="O994" s="28">
        <f>SUM(K994*M994)</f>
        <v>1354.98</v>
      </c>
      <c r="P994" s="29">
        <f>SUM(K994*N994)</f>
        <v>113.19</v>
      </c>
      <c r="Q994" s="29">
        <f>SUM(O994:P994)</f>
        <v>1468.17</v>
      </c>
    </row>
    <row r="995" spans="1:17" ht="30.6" customHeight="1">
      <c r="A995" s="32" t="s">
        <v>1163</v>
      </c>
      <c r="B995" s="32">
        <v>94793</v>
      </c>
      <c r="C995" s="32" t="s">
        <v>42</v>
      </c>
      <c r="D995" s="25"/>
      <c r="E995" s="134" t="s">
        <v>1536</v>
      </c>
      <c r="F995" s="135"/>
      <c r="G995" s="135"/>
      <c r="H995" s="135"/>
      <c r="I995" s="135"/>
      <c r="J995" s="135"/>
      <c r="K995" s="13">
        <v>1</v>
      </c>
      <c r="L995" s="20" t="s">
        <v>7</v>
      </c>
      <c r="M995" s="14">
        <v>209.4</v>
      </c>
      <c r="N995" s="13">
        <v>14.56</v>
      </c>
      <c r="O995" s="28">
        <f>SUM(K995*M995)</f>
        <v>209.4</v>
      </c>
      <c r="P995" s="29">
        <f>SUM(K995*N995)</f>
        <v>14.56</v>
      </c>
      <c r="Q995" s="29">
        <f>SUM(O995:P995)</f>
        <v>223.96</v>
      </c>
    </row>
    <row r="996" spans="1:17" ht="27" customHeight="1">
      <c r="A996" s="32" t="s">
        <v>1164</v>
      </c>
      <c r="B996" s="32">
        <v>94794</v>
      </c>
      <c r="C996" s="32" t="s">
        <v>42</v>
      </c>
      <c r="D996" s="25"/>
      <c r="E996" s="134" t="s">
        <v>1544</v>
      </c>
      <c r="F996" s="135"/>
      <c r="G996" s="135"/>
      <c r="H996" s="135"/>
      <c r="I996" s="135"/>
      <c r="J996" s="135"/>
      <c r="K996" s="13">
        <v>1</v>
      </c>
      <c r="L996" s="20" t="s">
        <v>7</v>
      </c>
      <c r="M996" s="14">
        <v>219.2</v>
      </c>
      <c r="N996" s="15">
        <v>17.4</v>
      </c>
      <c r="O996" s="28">
        <f>SUM(K996*M996)</f>
        <v>219.2</v>
      </c>
      <c r="P996" s="29">
        <f>SUM(K996*N996)</f>
        <v>17.4</v>
      </c>
      <c r="Q996" s="29">
        <f>SUM(O996:P996)</f>
        <v>236.6</v>
      </c>
    </row>
    <row r="997" spans="1:17" ht="12.75">
      <c r="A997" s="32"/>
      <c r="B997" s="32"/>
      <c r="C997" s="32"/>
      <c r="D997" s="25"/>
      <c r="E997" s="140" t="s">
        <v>436</v>
      </c>
      <c r="F997" s="140"/>
      <c r="G997" s="140"/>
      <c r="H997" s="140"/>
      <c r="I997" s="140"/>
      <c r="J997" s="140"/>
      <c r="K997" s="11"/>
      <c r="L997" s="31"/>
      <c r="O997" s="24">
        <f>SUM(O994:O996)</f>
        <v>1783.5800000000002</v>
      </c>
      <c r="P997" s="24">
        <f>SUM(P994:P996)</f>
        <v>145.15</v>
      </c>
      <c r="Q997" s="24">
        <f>SUM(Q994:Q996)</f>
        <v>1928.73</v>
      </c>
    </row>
    <row r="998" spans="1:17" ht="12.75">
      <c r="A998" s="32"/>
      <c r="B998" s="32"/>
      <c r="C998" s="32"/>
      <c r="D998" s="25"/>
      <c r="E998" s="11"/>
      <c r="F998" s="11"/>
      <c r="G998" s="11"/>
      <c r="H998" s="11"/>
      <c r="I998" s="11"/>
      <c r="J998" s="11"/>
      <c r="K998" s="11"/>
      <c r="L998" s="31"/>
      <c r="M998" s="35"/>
      <c r="N998" s="36"/>
      <c r="O998" s="35"/>
      <c r="P998" s="36"/>
      <c r="Q998" s="35"/>
    </row>
    <row r="999" spans="1:17" ht="12.75">
      <c r="A999" s="32"/>
      <c r="B999" s="32"/>
      <c r="C999" s="32"/>
      <c r="D999" s="25"/>
      <c r="E999" s="140" t="s">
        <v>437</v>
      </c>
      <c r="F999" s="140"/>
      <c r="G999" s="140"/>
      <c r="H999" s="140"/>
      <c r="I999" s="140"/>
      <c r="J999" s="140"/>
      <c r="K999" s="11"/>
      <c r="L999" s="31"/>
      <c r="M999" s="35"/>
      <c r="N999" s="36"/>
      <c r="O999" s="35">
        <f>SUM(O991+O997)</f>
        <v>5569.72</v>
      </c>
      <c r="P999" s="35">
        <f>SUM(P991+P997)</f>
        <v>4944.549999999999</v>
      </c>
      <c r="Q999" s="35">
        <f>SUM(Q991+Q997)</f>
        <v>10514.269999999999</v>
      </c>
    </row>
    <row r="1000" spans="1:17" ht="12.75">
      <c r="A1000" s="32"/>
      <c r="B1000" s="32"/>
      <c r="C1000" s="32"/>
      <c r="D1000" s="25"/>
      <c r="E1000" s="11"/>
      <c r="F1000" s="11"/>
      <c r="G1000" s="11"/>
      <c r="H1000" s="11"/>
      <c r="I1000" s="11"/>
      <c r="J1000" s="11"/>
      <c r="K1000" s="11"/>
      <c r="L1000" s="31"/>
      <c r="M1000" s="35"/>
      <c r="N1000" s="36"/>
      <c r="O1000" s="35"/>
      <c r="P1000" s="11"/>
      <c r="Q1000" s="11"/>
    </row>
    <row r="1001" spans="1:17" ht="12.75">
      <c r="A1001" s="58" t="s">
        <v>1132</v>
      </c>
      <c r="B1001" s="32"/>
      <c r="C1001" s="32"/>
      <c r="D1001" s="25"/>
      <c r="E1001" s="140" t="s">
        <v>1543</v>
      </c>
      <c r="F1001" s="140"/>
      <c r="G1001" s="140"/>
      <c r="H1001" s="140"/>
      <c r="I1001" s="140"/>
      <c r="J1001" s="140"/>
      <c r="K1001" s="11"/>
      <c r="L1001" s="31"/>
      <c r="M1001" s="11"/>
      <c r="N1001" s="11"/>
      <c r="O1001" s="11"/>
      <c r="P1001" s="11"/>
      <c r="Q1001" s="11"/>
    </row>
    <row r="1002" spans="1:17" ht="12.75">
      <c r="A1002" s="58" t="s">
        <v>1133</v>
      </c>
      <c r="B1002" s="32"/>
      <c r="C1002" s="32"/>
      <c r="D1002" s="25"/>
      <c r="E1002" s="140" t="s">
        <v>1546</v>
      </c>
      <c r="F1002" s="140"/>
      <c r="G1002" s="140"/>
      <c r="H1002" s="140"/>
      <c r="I1002" s="140"/>
      <c r="J1002" s="140"/>
      <c r="K1002" s="11"/>
      <c r="L1002" s="31"/>
      <c r="M1002" s="11"/>
      <c r="N1002" s="11"/>
      <c r="O1002" s="11"/>
      <c r="P1002" s="11"/>
      <c r="Q1002" s="11"/>
    </row>
    <row r="1003" spans="1:17" ht="57.6" customHeight="1">
      <c r="A1003" s="32" t="s">
        <v>1134</v>
      </c>
      <c r="B1003" s="32">
        <v>91792</v>
      </c>
      <c r="C1003" s="32" t="s">
        <v>42</v>
      </c>
      <c r="D1003" s="25"/>
      <c r="E1003" s="135" t="s">
        <v>617</v>
      </c>
      <c r="F1003" s="135"/>
      <c r="G1003" s="135"/>
      <c r="H1003" s="135"/>
      <c r="I1003" s="135"/>
      <c r="J1003" s="135"/>
      <c r="K1003" s="15">
        <v>26</v>
      </c>
      <c r="L1003" s="20" t="s">
        <v>6</v>
      </c>
      <c r="M1003" s="15">
        <v>29.16</v>
      </c>
      <c r="N1003" s="15">
        <v>40.69</v>
      </c>
      <c r="O1003" s="28">
        <f>SUM(K1003*M1003)</f>
        <v>758.16</v>
      </c>
      <c r="P1003" s="29">
        <f>SUM(K1003*N1003)</f>
        <v>1057.94</v>
      </c>
      <c r="Q1003" s="29">
        <f>SUM(O1003:P1003)</f>
        <v>1816.1</v>
      </c>
    </row>
    <row r="1004" spans="1:17" ht="55.8" customHeight="1">
      <c r="A1004" s="32" t="s">
        <v>1165</v>
      </c>
      <c r="B1004" s="32">
        <v>91793</v>
      </c>
      <c r="C1004" s="32" t="s">
        <v>42</v>
      </c>
      <c r="D1004" s="25"/>
      <c r="E1004" s="135" t="s">
        <v>618</v>
      </c>
      <c r="F1004" s="135"/>
      <c r="G1004" s="135"/>
      <c r="H1004" s="135"/>
      <c r="I1004" s="135"/>
      <c r="J1004" s="135"/>
      <c r="K1004" s="15">
        <v>15</v>
      </c>
      <c r="L1004" s="20" t="s">
        <v>6</v>
      </c>
      <c r="M1004" s="15">
        <v>55.89</v>
      </c>
      <c r="N1004" s="15">
        <v>51.04</v>
      </c>
      <c r="O1004" s="28">
        <f>SUM(K1004*M1004)</f>
        <v>838.35</v>
      </c>
      <c r="P1004" s="29">
        <f>SUM(K1004*N1004)</f>
        <v>765.6</v>
      </c>
      <c r="Q1004" s="29">
        <f>SUM(O1004:P1004)</f>
        <v>1603.95</v>
      </c>
    </row>
    <row r="1005" spans="1:17" ht="59.4" customHeight="1">
      <c r="A1005" s="32" t="s">
        <v>1166</v>
      </c>
      <c r="B1005" s="32">
        <v>91794</v>
      </c>
      <c r="C1005" s="32" t="s">
        <v>42</v>
      </c>
      <c r="D1005" s="25"/>
      <c r="E1005" s="135" t="s">
        <v>1028</v>
      </c>
      <c r="F1005" s="135"/>
      <c r="G1005" s="135"/>
      <c r="H1005" s="135"/>
      <c r="I1005" s="135"/>
      <c r="J1005" s="135"/>
      <c r="K1005" s="15">
        <v>27</v>
      </c>
      <c r="L1005" s="20" t="s">
        <v>6</v>
      </c>
      <c r="M1005" s="15">
        <v>40.61</v>
      </c>
      <c r="N1005" s="15">
        <v>15.19</v>
      </c>
      <c r="O1005" s="28">
        <f>SUM(K1005*M1005)</f>
        <v>1096.47</v>
      </c>
      <c r="P1005" s="29">
        <f>SUM(K1005*N1005)</f>
        <v>410.13</v>
      </c>
      <c r="Q1005" s="29">
        <f>SUM(O1005:P1005)</f>
        <v>1506.6</v>
      </c>
    </row>
    <row r="1006" spans="1:17" ht="58.8" customHeight="1">
      <c r="A1006" s="32" t="s">
        <v>1167</v>
      </c>
      <c r="B1006" s="32">
        <v>91795</v>
      </c>
      <c r="C1006" s="32" t="s">
        <v>42</v>
      </c>
      <c r="D1006" s="25"/>
      <c r="E1006" s="135" t="s">
        <v>1029</v>
      </c>
      <c r="F1006" s="135"/>
      <c r="G1006" s="135"/>
      <c r="H1006" s="135"/>
      <c r="I1006" s="135"/>
      <c r="J1006" s="135"/>
      <c r="K1006" s="15">
        <v>54</v>
      </c>
      <c r="L1006" s="20" t="s">
        <v>6</v>
      </c>
      <c r="M1006" s="15">
        <v>61.69</v>
      </c>
      <c r="N1006" s="15">
        <v>29.94</v>
      </c>
      <c r="O1006" s="28">
        <f>SUM(K1006*M1006)</f>
        <v>3331.2599999999998</v>
      </c>
      <c r="P1006" s="29">
        <f>SUM(K1006*N1006)</f>
        <v>1616.76</v>
      </c>
      <c r="Q1006" s="29">
        <f>SUM(O1006:P1006)</f>
        <v>4948.0199999999995</v>
      </c>
    </row>
    <row r="1007" spans="1:17" ht="12.75">
      <c r="A1007" s="32"/>
      <c r="B1007" s="32"/>
      <c r="C1007" s="32"/>
      <c r="D1007" s="25"/>
      <c r="E1007" s="140" t="s">
        <v>1548</v>
      </c>
      <c r="F1007" s="140"/>
      <c r="G1007" s="140"/>
      <c r="H1007" s="140"/>
      <c r="I1007" s="140"/>
      <c r="J1007" s="140"/>
      <c r="K1007" s="107" t="s">
        <v>1545</v>
      </c>
      <c r="L1007" s="20" t="s">
        <v>0</v>
      </c>
      <c r="O1007" s="24">
        <f>SUM(O1003:O1006)</f>
        <v>6024.24</v>
      </c>
      <c r="P1007" s="24">
        <f>SUM(P1003:P1006)</f>
        <v>3850.4300000000003</v>
      </c>
      <c r="Q1007" s="24">
        <f>SUM(Q1003:Q1006)</f>
        <v>9874.669999999998</v>
      </c>
    </row>
    <row r="1008" spans="1:17" ht="12.75">
      <c r="A1008" s="32"/>
      <c r="B1008" s="32"/>
      <c r="C1008" s="32"/>
      <c r="D1008" s="25"/>
      <c r="E1008" s="105"/>
      <c r="F1008" s="105"/>
      <c r="G1008" s="105"/>
      <c r="H1008" s="105"/>
      <c r="I1008" s="105"/>
      <c r="J1008" s="105"/>
      <c r="K1008" s="107"/>
      <c r="L1008" s="20"/>
      <c r="O1008" s="24"/>
      <c r="P1008" s="24"/>
      <c r="Q1008" s="24"/>
    </row>
    <row r="1009" spans="1:17" ht="18.6" customHeight="1">
      <c r="A1009" s="58" t="s">
        <v>1135</v>
      </c>
      <c r="B1009" s="32"/>
      <c r="C1009" s="32"/>
      <c r="D1009" s="25"/>
      <c r="E1009" s="140" t="s">
        <v>1547</v>
      </c>
      <c r="F1009" s="140"/>
      <c r="G1009" s="140"/>
      <c r="H1009" s="140"/>
      <c r="I1009" s="140"/>
      <c r="J1009" s="140"/>
      <c r="K1009" s="11"/>
      <c r="L1009" s="31"/>
      <c r="M1009" s="11"/>
      <c r="N1009" s="11"/>
      <c r="O1009" s="11"/>
      <c r="P1009" s="11"/>
      <c r="Q1009" s="11"/>
    </row>
    <row r="1010" spans="1:17" ht="55.8" customHeight="1">
      <c r="A1010" s="83" t="s">
        <v>1136</v>
      </c>
      <c r="B1010" s="32">
        <v>91792</v>
      </c>
      <c r="C1010" s="32" t="s">
        <v>42</v>
      </c>
      <c r="D1010" s="25"/>
      <c r="E1010" s="134" t="s">
        <v>1551</v>
      </c>
      <c r="F1010" s="135"/>
      <c r="G1010" s="135"/>
      <c r="H1010" s="135"/>
      <c r="I1010" s="135"/>
      <c r="J1010" s="135"/>
      <c r="K1010" s="15">
        <v>19</v>
      </c>
      <c r="L1010" s="20" t="s">
        <v>6</v>
      </c>
      <c r="M1010" s="15">
        <v>55.89</v>
      </c>
      <c r="N1010" s="15">
        <v>51.04</v>
      </c>
      <c r="O1010" s="28">
        <f>SUM(K1010*M1010)</f>
        <v>1061.91</v>
      </c>
      <c r="P1010" s="29">
        <f>SUM(K1010*N1010)</f>
        <v>969.76</v>
      </c>
      <c r="Q1010" s="29">
        <f>SUM(O1010:P1010)</f>
        <v>2031.67</v>
      </c>
    </row>
    <row r="1011" spans="1:17" ht="55.2" customHeight="1">
      <c r="A1011" s="83" t="s">
        <v>1169</v>
      </c>
      <c r="B1011" s="32">
        <v>91790</v>
      </c>
      <c r="C1011" s="32" t="s">
        <v>42</v>
      </c>
      <c r="D1011" s="25"/>
      <c r="E1011" s="134" t="s">
        <v>1522</v>
      </c>
      <c r="F1011" s="135"/>
      <c r="G1011" s="135"/>
      <c r="H1011" s="135"/>
      <c r="I1011" s="135"/>
      <c r="J1011" s="135"/>
      <c r="K1011" s="15">
        <v>16</v>
      </c>
      <c r="L1011" s="20" t="s">
        <v>6</v>
      </c>
      <c r="M1011" s="15">
        <v>88.73</v>
      </c>
      <c r="N1011" s="15">
        <v>16.06</v>
      </c>
      <c r="O1011" s="28">
        <f>SUM(K1011*M1011)</f>
        <v>1419.68</v>
      </c>
      <c r="P1011" s="29">
        <f>SUM(K1011*N1011)</f>
        <v>256.96</v>
      </c>
      <c r="Q1011" s="29">
        <f>SUM(O1011:P1011)</f>
        <v>1676.64</v>
      </c>
    </row>
    <row r="1012" spans="1:17" ht="12.75">
      <c r="A1012" s="32"/>
      <c r="B1012" s="32"/>
      <c r="C1012" s="32"/>
      <c r="D1012" s="25"/>
      <c r="E1012" s="140" t="s">
        <v>1549</v>
      </c>
      <c r="F1012" s="140"/>
      <c r="G1012" s="140"/>
      <c r="H1012" s="140"/>
      <c r="I1012" s="140"/>
      <c r="J1012" s="140"/>
      <c r="K1012" s="107"/>
      <c r="L1012" s="20"/>
      <c r="O1012" s="24">
        <f>SUM(O1010:O1011)</f>
        <v>2481.59</v>
      </c>
      <c r="P1012" s="24">
        <f>SUM(P1010:P1011)</f>
        <v>1226.72</v>
      </c>
      <c r="Q1012" s="24">
        <f>SUM(Q1010:Q1011)</f>
        <v>3708.3100000000004</v>
      </c>
    </row>
    <row r="1013" spans="1:17" ht="12.75">
      <c r="A1013" s="32"/>
      <c r="B1013" s="32"/>
      <c r="C1013" s="32"/>
      <c r="D1013" s="25"/>
      <c r="E1013" s="105"/>
      <c r="F1013" s="105"/>
      <c r="G1013" s="105"/>
      <c r="H1013" s="105"/>
      <c r="I1013" s="105"/>
      <c r="J1013" s="105"/>
      <c r="K1013" s="107"/>
      <c r="L1013" s="20"/>
      <c r="O1013" s="24"/>
      <c r="P1013" s="24"/>
      <c r="Q1013" s="24"/>
    </row>
    <row r="1014" spans="1:17" ht="12.75">
      <c r="A1014" s="58" t="s">
        <v>1135</v>
      </c>
      <c r="B1014" s="32"/>
      <c r="C1014" s="32"/>
      <c r="D1014" s="25"/>
      <c r="E1014" s="140" t="s">
        <v>404</v>
      </c>
      <c r="F1014" s="140"/>
      <c r="G1014" s="140"/>
      <c r="H1014" s="140"/>
      <c r="I1014" s="140"/>
      <c r="J1014" s="140"/>
      <c r="K1014" s="11"/>
      <c r="L1014" s="31"/>
      <c r="M1014" s="11"/>
      <c r="N1014" s="11"/>
      <c r="O1014" s="11"/>
      <c r="P1014" s="11"/>
      <c r="Q1014" s="11"/>
    </row>
    <row r="1015" spans="1:17" ht="40.8" customHeight="1">
      <c r="A1015" s="32" t="s">
        <v>1136</v>
      </c>
      <c r="B1015" s="32">
        <v>89709</v>
      </c>
      <c r="C1015" s="32" t="s">
        <v>42</v>
      </c>
      <c r="D1015" s="25"/>
      <c r="E1015" s="135" t="s">
        <v>1168</v>
      </c>
      <c r="F1015" s="135"/>
      <c r="G1015" s="135"/>
      <c r="H1015" s="135"/>
      <c r="I1015" s="135"/>
      <c r="J1015" s="135"/>
      <c r="K1015" s="13">
        <v>7</v>
      </c>
      <c r="L1015" s="20" t="s">
        <v>7</v>
      </c>
      <c r="M1015" s="15">
        <v>18.06</v>
      </c>
      <c r="N1015" s="13">
        <v>3.26</v>
      </c>
      <c r="O1015" s="28">
        <f>SUM(K1015*M1015)</f>
        <v>126.41999999999999</v>
      </c>
      <c r="P1015" s="29">
        <f>SUM(K1015*N1015)</f>
        <v>22.82</v>
      </c>
      <c r="Q1015" s="29">
        <f>SUM(O1015:P1015)</f>
        <v>149.23999999999998</v>
      </c>
    </row>
    <row r="1016" spans="1:17" ht="40.2" customHeight="1">
      <c r="A1016" s="32" t="s">
        <v>1169</v>
      </c>
      <c r="B1016" s="32">
        <v>89707</v>
      </c>
      <c r="C1016" s="32" t="s">
        <v>42</v>
      </c>
      <c r="D1016" s="25"/>
      <c r="E1016" s="135" t="s">
        <v>500</v>
      </c>
      <c r="F1016" s="135"/>
      <c r="G1016" s="135"/>
      <c r="H1016" s="135"/>
      <c r="I1016" s="135"/>
      <c r="J1016" s="135"/>
      <c r="K1016" s="13">
        <v>8</v>
      </c>
      <c r="L1016" s="20" t="s">
        <v>7</v>
      </c>
      <c r="M1016" s="15">
        <v>40.61</v>
      </c>
      <c r="N1016" s="15">
        <v>11.64</v>
      </c>
      <c r="O1016" s="28">
        <f>SUM(K1016*M1016)</f>
        <v>324.88</v>
      </c>
      <c r="P1016" s="29">
        <f>SUM(K1016*N1016)</f>
        <v>93.12</v>
      </c>
      <c r="Q1016" s="29">
        <f>SUM(O1016:P1016)</f>
        <v>418</v>
      </c>
    </row>
    <row r="1017" spans="1:17" ht="29.4" customHeight="1">
      <c r="A1017" s="32" t="s">
        <v>1170</v>
      </c>
      <c r="B1017" s="32">
        <v>98102</v>
      </c>
      <c r="C1017" s="32" t="s">
        <v>42</v>
      </c>
      <c r="D1017" s="25"/>
      <c r="E1017" s="135" t="s">
        <v>623</v>
      </c>
      <c r="F1017" s="135"/>
      <c r="G1017" s="135"/>
      <c r="H1017" s="135"/>
      <c r="I1017" s="135"/>
      <c r="J1017" s="135"/>
      <c r="K1017" s="13">
        <v>3</v>
      </c>
      <c r="L1017" s="20" t="s">
        <v>7</v>
      </c>
      <c r="M1017" s="14">
        <v>205.53</v>
      </c>
      <c r="N1017" s="13">
        <v>5.41</v>
      </c>
      <c r="O1017" s="28">
        <f>SUM(K1017*M1017)</f>
        <v>616.59</v>
      </c>
      <c r="P1017" s="29">
        <f>SUM(K1017*N1017)</f>
        <v>16.23</v>
      </c>
      <c r="Q1017" s="29">
        <f>SUM(O1017:P1017)</f>
        <v>632.82</v>
      </c>
    </row>
    <row r="1018" spans="1:17" ht="12.75">
      <c r="A1018" s="32"/>
      <c r="B1018" s="32"/>
      <c r="C1018" s="32"/>
      <c r="D1018" s="25"/>
      <c r="E1018" s="140" t="s">
        <v>436</v>
      </c>
      <c r="F1018" s="140"/>
      <c r="G1018" s="140"/>
      <c r="H1018" s="140"/>
      <c r="I1018" s="140"/>
      <c r="J1018" s="140"/>
      <c r="K1018" s="11"/>
      <c r="L1018" s="20" t="s">
        <v>0</v>
      </c>
      <c r="O1018" s="24">
        <f>SUM(O1015:O1017)</f>
        <v>1067.8899999999999</v>
      </c>
      <c r="P1018" s="24">
        <f>SUM(P1015:P1017)</f>
        <v>132.17</v>
      </c>
      <c r="Q1018" s="24">
        <f>SUM(Q1015:Q1017)</f>
        <v>1200.06</v>
      </c>
    </row>
    <row r="1019" spans="1:17" ht="12.75">
      <c r="A1019" s="32"/>
      <c r="B1019" s="32"/>
      <c r="C1019" s="32"/>
      <c r="D1019" s="25"/>
      <c r="E1019" s="11"/>
      <c r="F1019" s="11"/>
      <c r="G1019" s="11"/>
      <c r="H1019" s="11"/>
      <c r="I1019" s="11"/>
      <c r="J1019" s="11"/>
      <c r="K1019" s="11"/>
      <c r="L1019" s="20"/>
      <c r="M1019" s="35"/>
      <c r="N1019" s="36"/>
      <c r="O1019" s="35"/>
      <c r="P1019" s="36"/>
      <c r="Q1019" s="35"/>
    </row>
    <row r="1020" spans="1:17" ht="12.75">
      <c r="A1020" s="32"/>
      <c r="B1020" s="32"/>
      <c r="C1020" s="32"/>
      <c r="D1020" s="25"/>
      <c r="E1020" s="140" t="s">
        <v>1550</v>
      </c>
      <c r="F1020" s="140"/>
      <c r="G1020" s="140"/>
      <c r="H1020" s="140"/>
      <c r="I1020" s="140"/>
      <c r="J1020" s="140"/>
      <c r="K1020" s="11"/>
      <c r="L1020" s="20"/>
      <c r="M1020" s="35"/>
      <c r="N1020" s="36"/>
      <c r="O1020" s="24">
        <f>SUM(O1007+O1012+O1018)</f>
        <v>9573.72</v>
      </c>
      <c r="P1020" s="24">
        <f>SUM(P1007+P1012+P1018)</f>
        <v>5209.320000000001</v>
      </c>
      <c r="Q1020" s="24">
        <f>SUM(Q1007+Q1012+Q1018)</f>
        <v>14783.039999999999</v>
      </c>
    </row>
    <row r="1021" spans="1:17" ht="12.75">
      <c r="A1021" s="32"/>
      <c r="B1021" s="32"/>
      <c r="C1021" s="32"/>
      <c r="D1021" s="25"/>
      <c r="E1021" s="11"/>
      <c r="F1021" s="11"/>
      <c r="G1021" s="11"/>
      <c r="H1021" s="11"/>
      <c r="I1021" s="11"/>
      <c r="J1021" s="11"/>
      <c r="K1021" s="11"/>
      <c r="L1021" s="20"/>
      <c r="M1021" s="35"/>
      <c r="N1021" s="36"/>
      <c r="O1021" s="11"/>
      <c r="P1021" s="11"/>
      <c r="Q1021" s="11"/>
    </row>
    <row r="1022" spans="1:17" ht="12.75">
      <c r="A1022" s="25"/>
      <c r="B1022" s="25"/>
      <c r="C1022" s="25"/>
      <c r="D1022" s="25"/>
      <c r="E1022" s="140" t="s">
        <v>625</v>
      </c>
      <c r="F1022" s="140"/>
      <c r="G1022" s="140"/>
      <c r="H1022" s="140"/>
      <c r="I1022" s="140"/>
      <c r="J1022" s="140"/>
      <c r="K1022" s="11"/>
      <c r="L1022" s="20"/>
      <c r="M1022" s="35"/>
      <c r="N1022" s="36"/>
      <c r="O1022" s="24">
        <f>SUM(O976+O983+O999+O1020)</f>
        <v>37032.21000000001</v>
      </c>
      <c r="P1022" s="24">
        <f>SUM(P976+P983+P999+P1020)</f>
        <v>11830.560000000001</v>
      </c>
      <c r="Q1022" s="24">
        <f>SUM(Q976+Q983+Q999+Q1020)</f>
        <v>48862.77</v>
      </c>
    </row>
    <row r="1023" spans="1:17" ht="12.75">
      <c r="A1023" s="25"/>
      <c r="B1023" s="25"/>
      <c r="C1023" s="25"/>
      <c r="D1023" s="25"/>
      <c r="E1023" s="11"/>
      <c r="F1023" s="11"/>
      <c r="G1023" s="11"/>
      <c r="H1023" s="11"/>
      <c r="I1023" s="11"/>
      <c r="J1023" s="11"/>
      <c r="K1023" s="11"/>
      <c r="L1023" s="20"/>
      <c r="M1023" s="35"/>
      <c r="N1023" s="36"/>
      <c r="O1023" s="11"/>
      <c r="P1023" s="11"/>
      <c r="Q1023" s="11"/>
    </row>
    <row r="1024" spans="1:17" ht="12.75">
      <c r="A1024" s="25"/>
      <c r="B1024" s="25"/>
      <c r="C1024" s="25"/>
      <c r="D1024" s="25"/>
      <c r="E1024" s="140" t="s">
        <v>409</v>
      </c>
      <c r="F1024" s="140"/>
      <c r="G1024" s="140"/>
      <c r="H1024" s="140"/>
      <c r="I1024" s="140"/>
      <c r="J1024" s="140"/>
      <c r="K1024" s="11"/>
      <c r="L1024" s="20" t="s">
        <v>0</v>
      </c>
      <c r="O1024" s="24">
        <f>SUM(O851+O957+O1022)</f>
        <v>650072.1573</v>
      </c>
      <c r="P1024" s="24">
        <f>SUM(P851+P957+P1022)</f>
        <v>203360.96360000002</v>
      </c>
      <c r="Q1024" s="24">
        <f>SUM(Q851+Q957+Q1022)</f>
        <v>853433.1209</v>
      </c>
    </row>
    <row r="1025" spans="1:17" ht="12.75">
      <c r="A1025" s="25"/>
      <c r="B1025" s="25"/>
      <c r="C1025" s="25"/>
      <c r="D1025" s="25"/>
      <c r="E1025" s="66"/>
      <c r="F1025" s="11"/>
      <c r="G1025" s="11"/>
      <c r="H1025" s="11"/>
      <c r="I1025" s="11"/>
      <c r="J1025" s="11"/>
      <c r="K1025" s="11"/>
      <c r="L1025" s="20"/>
      <c r="M1025" s="17"/>
      <c r="N1025" s="17"/>
      <c r="O1025" s="51"/>
      <c r="P1025" s="51"/>
      <c r="Q1025" s="51"/>
    </row>
    <row r="1026" spans="1:17" ht="12.75">
      <c r="A1026" s="57" t="s">
        <v>730</v>
      </c>
      <c r="B1026" s="25"/>
      <c r="C1026" s="25"/>
      <c r="D1026" s="25"/>
      <c r="E1026" s="140" t="s">
        <v>731</v>
      </c>
      <c r="F1026" s="140"/>
      <c r="G1026" s="140"/>
      <c r="H1026" s="140"/>
      <c r="I1026" s="140"/>
      <c r="J1026" s="140"/>
      <c r="K1026" s="11"/>
      <c r="L1026" s="31"/>
      <c r="M1026" s="11"/>
      <c r="N1026" s="11"/>
      <c r="O1026" s="11"/>
      <c r="P1026" s="11"/>
      <c r="Q1026" s="11"/>
    </row>
    <row r="1027" spans="1:17" ht="12.75">
      <c r="A1027" s="57" t="s">
        <v>727</v>
      </c>
      <c r="B1027" s="25"/>
      <c r="C1027" s="25"/>
      <c r="D1027" s="25"/>
      <c r="E1027" s="140" t="s">
        <v>732</v>
      </c>
      <c r="F1027" s="140"/>
      <c r="G1027" s="140"/>
      <c r="H1027" s="140"/>
      <c r="I1027" s="140"/>
      <c r="J1027" s="140"/>
      <c r="K1027" s="11"/>
      <c r="L1027" s="31"/>
      <c r="M1027" s="11"/>
      <c r="N1027" s="11"/>
      <c r="O1027" s="11"/>
      <c r="P1027" s="11"/>
      <c r="Q1027" s="11"/>
    </row>
    <row r="1028" spans="1:17" ht="12.75">
      <c r="A1028" s="57" t="s">
        <v>728</v>
      </c>
      <c r="B1028" s="25"/>
      <c r="C1028" s="25"/>
      <c r="D1028" s="25"/>
      <c r="E1028" s="140" t="s">
        <v>1809</v>
      </c>
      <c r="F1028" s="140"/>
      <c r="G1028" s="140"/>
      <c r="H1028" s="140"/>
      <c r="I1028" s="140"/>
      <c r="J1028" s="140"/>
      <c r="K1028" s="11"/>
      <c r="L1028" s="31"/>
      <c r="M1028" s="11"/>
      <c r="N1028" s="11"/>
      <c r="O1028" s="11"/>
      <c r="P1028" s="11"/>
      <c r="Q1028" s="11"/>
    </row>
    <row r="1029" spans="1:17" ht="53.4" customHeight="1">
      <c r="A1029" s="32" t="s">
        <v>729</v>
      </c>
      <c r="B1029" s="83" t="s">
        <v>1818</v>
      </c>
      <c r="C1029" s="33" t="s">
        <v>43</v>
      </c>
      <c r="D1029" s="113" t="s">
        <v>1682</v>
      </c>
      <c r="E1029" s="134" t="s">
        <v>1817</v>
      </c>
      <c r="F1029" s="135"/>
      <c r="G1029" s="135"/>
      <c r="H1029" s="135"/>
      <c r="I1029" s="135"/>
      <c r="J1029" s="135"/>
      <c r="K1029" s="13">
        <v>1</v>
      </c>
      <c r="L1029" s="20" t="s">
        <v>7</v>
      </c>
      <c r="M1029" s="54">
        <v>11489.3</v>
      </c>
      <c r="N1029" s="14">
        <v>269.55</v>
      </c>
      <c r="O1029" s="28">
        <f aca="true" t="shared" si="130" ref="O1029:O1032">SUM(K1029*M1029)</f>
        <v>11489.3</v>
      </c>
      <c r="P1029" s="29">
        <f aca="true" t="shared" si="131" ref="P1029:P1032">SUM(K1029*N1029)</f>
        <v>269.55</v>
      </c>
      <c r="Q1029" s="29">
        <f aca="true" t="shared" si="132" ref="Q1029:Q1032">SUM(O1029:P1029)</f>
        <v>11758.849999999999</v>
      </c>
    </row>
    <row r="1030" spans="1:17" ht="19.2" customHeight="1">
      <c r="A1030" s="83" t="s">
        <v>771</v>
      </c>
      <c r="B1030" s="83" t="s">
        <v>1820</v>
      </c>
      <c r="C1030" s="33" t="s">
        <v>43</v>
      </c>
      <c r="D1030" s="25"/>
      <c r="E1030" s="134" t="s">
        <v>1821</v>
      </c>
      <c r="F1030" s="135"/>
      <c r="G1030" s="135"/>
      <c r="H1030" s="135"/>
      <c r="I1030" s="135"/>
      <c r="J1030" s="135"/>
      <c r="K1030" s="13">
        <v>1</v>
      </c>
      <c r="L1030" s="20" t="s">
        <v>7</v>
      </c>
      <c r="M1030" s="14">
        <v>60.25</v>
      </c>
      <c r="N1030" s="13">
        <v>94.5</v>
      </c>
      <c r="O1030" s="28">
        <f t="shared" si="130"/>
        <v>60.25</v>
      </c>
      <c r="P1030" s="29">
        <f t="shared" si="131"/>
        <v>94.5</v>
      </c>
      <c r="Q1030" s="29">
        <f t="shared" si="132"/>
        <v>154.75</v>
      </c>
    </row>
    <row r="1031" spans="1:17" ht="39.6" customHeight="1">
      <c r="A1031" s="32" t="s">
        <v>772</v>
      </c>
      <c r="B1031" s="32">
        <v>93002</v>
      </c>
      <c r="C1031" s="32" t="s">
        <v>42</v>
      </c>
      <c r="D1031" s="25"/>
      <c r="E1031" s="134" t="s">
        <v>1819</v>
      </c>
      <c r="F1031" s="135"/>
      <c r="G1031" s="135"/>
      <c r="H1031" s="135"/>
      <c r="I1031" s="135"/>
      <c r="J1031" s="135"/>
      <c r="K1031" s="15">
        <v>95</v>
      </c>
      <c r="L1031" s="82" t="s">
        <v>6</v>
      </c>
      <c r="M1031" s="15">
        <v>353.49</v>
      </c>
      <c r="N1031" s="15">
        <v>14.39</v>
      </c>
      <c r="O1031" s="28">
        <f t="shared" si="130"/>
        <v>33581.55</v>
      </c>
      <c r="P1031" s="29">
        <f t="shared" si="131"/>
        <v>1367.05</v>
      </c>
      <c r="Q1031" s="29">
        <f t="shared" si="132"/>
        <v>34948.600000000006</v>
      </c>
    </row>
    <row r="1032" spans="1:17" ht="18" customHeight="1">
      <c r="A1032" s="32" t="s">
        <v>773</v>
      </c>
      <c r="B1032" s="83" t="s">
        <v>1822</v>
      </c>
      <c r="C1032" s="33" t="s">
        <v>43</v>
      </c>
      <c r="D1032" s="25"/>
      <c r="E1032" s="135" t="s">
        <v>797</v>
      </c>
      <c r="F1032" s="135"/>
      <c r="G1032" s="135"/>
      <c r="H1032" s="135"/>
      <c r="I1032" s="135"/>
      <c r="J1032" s="135"/>
      <c r="K1032" s="13">
        <v>4</v>
      </c>
      <c r="L1032" s="20" t="s">
        <v>7</v>
      </c>
      <c r="M1032" s="15">
        <v>208.09</v>
      </c>
      <c r="N1032" s="15">
        <v>29.13</v>
      </c>
      <c r="O1032" s="28">
        <f t="shared" si="130"/>
        <v>832.36</v>
      </c>
      <c r="P1032" s="29">
        <f t="shared" si="131"/>
        <v>116.52</v>
      </c>
      <c r="Q1032" s="29">
        <f t="shared" si="132"/>
        <v>948.88</v>
      </c>
    </row>
    <row r="1033" spans="1:17" ht="17.4" customHeight="1">
      <c r="A1033" s="32"/>
      <c r="B1033" s="32"/>
      <c r="C1033" s="33"/>
      <c r="D1033" s="25"/>
      <c r="E1033" s="140" t="s">
        <v>1810</v>
      </c>
      <c r="F1033" s="140"/>
      <c r="G1033" s="140"/>
      <c r="H1033" s="140"/>
      <c r="I1033" s="140"/>
      <c r="J1033" s="140"/>
      <c r="K1033" s="11"/>
      <c r="L1033" s="20" t="s">
        <v>0</v>
      </c>
      <c r="O1033" s="24">
        <f>SUM(O1029:O1032)</f>
        <v>45963.46000000001</v>
      </c>
      <c r="P1033" s="24">
        <f>SUM(P1029:P1032)</f>
        <v>1847.62</v>
      </c>
      <c r="Q1033" s="24">
        <f>SUM(Q1029:Q1032)</f>
        <v>47811.08</v>
      </c>
    </row>
    <row r="1034" spans="1:17" ht="12.75">
      <c r="A1034" s="25"/>
      <c r="B1034" s="25"/>
      <c r="C1034" s="25"/>
      <c r="D1034" s="25"/>
      <c r="E1034" s="11"/>
      <c r="F1034" s="11"/>
      <c r="G1034" s="11"/>
      <c r="H1034" s="11"/>
      <c r="I1034" s="11"/>
      <c r="J1034" s="11"/>
      <c r="K1034" s="11"/>
      <c r="L1034" s="20"/>
      <c r="M1034" s="17"/>
      <c r="N1034" s="18"/>
      <c r="O1034" s="17"/>
      <c r="P1034" s="18"/>
      <c r="Q1034" s="17"/>
    </row>
    <row r="1035" spans="1:17" ht="18" customHeight="1">
      <c r="A1035" s="58" t="s">
        <v>774</v>
      </c>
      <c r="B1035" s="32"/>
      <c r="C1035" s="32"/>
      <c r="D1035" s="25"/>
      <c r="E1035" s="136" t="s">
        <v>1811</v>
      </c>
      <c r="F1035" s="136"/>
      <c r="G1035" s="136"/>
      <c r="H1035" s="136"/>
      <c r="I1035" s="136"/>
      <c r="J1035" s="136"/>
      <c r="K1035" s="11"/>
      <c r="L1035" s="31"/>
      <c r="M1035" s="11"/>
      <c r="N1035" s="11"/>
      <c r="O1035" s="11"/>
      <c r="P1035" s="11"/>
      <c r="Q1035" s="11"/>
    </row>
    <row r="1036" spans="1:17" ht="31.2" customHeight="1">
      <c r="A1036" s="32" t="s">
        <v>775</v>
      </c>
      <c r="B1036" s="83" t="s">
        <v>1825</v>
      </c>
      <c r="C1036" s="33" t="s">
        <v>43</v>
      </c>
      <c r="D1036" s="25"/>
      <c r="E1036" s="134" t="s">
        <v>1824</v>
      </c>
      <c r="F1036" s="134"/>
      <c r="G1036" s="134"/>
      <c r="H1036" s="134"/>
      <c r="I1036" s="134"/>
      <c r="J1036" s="134"/>
      <c r="K1036" s="13">
        <v>2</v>
      </c>
      <c r="L1036" s="20" t="s">
        <v>7</v>
      </c>
      <c r="M1036" s="54">
        <v>11122.2</v>
      </c>
      <c r="N1036" s="14">
        <v>269.55</v>
      </c>
      <c r="O1036" s="28">
        <f aca="true" t="shared" si="133" ref="O1036:O1047">SUM(K1036*M1036)</f>
        <v>22244.4</v>
      </c>
      <c r="P1036" s="29">
        <f aca="true" t="shared" si="134" ref="P1036:P1047">SUM(K1036*N1036)</f>
        <v>539.1</v>
      </c>
      <c r="Q1036" s="29">
        <f aca="true" t="shared" si="135" ref="Q1036:Q1047">SUM(O1036:P1036)</f>
        <v>22783.5</v>
      </c>
    </row>
    <row r="1037" spans="1:17" ht="33.6" customHeight="1">
      <c r="A1037" s="83" t="s">
        <v>1823</v>
      </c>
      <c r="B1037" s="83" t="s">
        <v>1826</v>
      </c>
      <c r="C1037" s="33" t="s">
        <v>43</v>
      </c>
      <c r="D1037" s="25"/>
      <c r="E1037" s="134" t="s">
        <v>1827</v>
      </c>
      <c r="F1037" s="134"/>
      <c r="G1037" s="134"/>
      <c r="H1037" s="134"/>
      <c r="I1037" s="134"/>
      <c r="J1037" s="134"/>
      <c r="K1037" s="13">
        <v>1</v>
      </c>
      <c r="L1037" s="20" t="s">
        <v>7</v>
      </c>
      <c r="M1037" s="54">
        <v>26604.3</v>
      </c>
      <c r="N1037" s="14">
        <v>539.1</v>
      </c>
      <c r="O1037" s="28">
        <f t="shared" si="133"/>
        <v>26604.3</v>
      </c>
      <c r="P1037" s="29">
        <f t="shared" si="134"/>
        <v>539.1</v>
      </c>
      <c r="Q1037" s="29">
        <f t="shared" si="135"/>
        <v>27143.399999999998</v>
      </c>
    </row>
    <row r="1038" spans="1:17" ht="43.8" customHeight="1">
      <c r="A1038" s="83" t="s">
        <v>1828</v>
      </c>
      <c r="B1038" s="32">
        <v>93002</v>
      </c>
      <c r="C1038" s="32" t="s">
        <v>42</v>
      </c>
      <c r="D1038" s="25"/>
      <c r="E1038" s="134" t="s">
        <v>1819</v>
      </c>
      <c r="F1038" s="135"/>
      <c r="G1038" s="135"/>
      <c r="H1038" s="135"/>
      <c r="I1038" s="135"/>
      <c r="J1038" s="135"/>
      <c r="K1038" s="15">
        <v>205</v>
      </c>
      <c r="L1038" s="82" t="s">
        <v>6</v>
      </c>
      <c r="M1038" s="15">
        <v>353.49</v>
      </c>
      <c r="N1038" s="15">
        <v>14.39</v>
      </c>
      <c r="O1038" s="28">
        <f t="shared" si="133"/>
        <v>72465.45</v>
      </c>
      <c r="P1038" s="29">
        <f t="shared" si="134"/>
        <v>2949.9500000000003</v>
      </c>
      <c r="Q1038" s="29">
        <f t="shared" si="135"/>
        <v>75415.4</v>
      </c>
    </row>
    <row r="1039" spans="1:17" ht="28.8" customHeight="1">
      <c r="A1039" s="83" t="s">
        <v>1830</v>
      </c>
      <c r="B1039" s="32" t="s">
        <v>782</v>
      </c>
      <c r="C1039" s="33" t="s">
        <v>43</v>
      </c>
      <c r="D1039" s="25"/>
      <c r="E1039" s="134" t="s">
        <v>1829</v>
      </c>
      <c r="F1039" s="135"/>
      <c r="G1039" s="135"/>
      <c r="H1039" s="135"/>
      <c r="I1039" s="135"/>
      <c r="J1039" s="135"/>
      <c r="K1039" s="13">
        <v>1</v>
      </c>
      <c r="L1039" s="20" t="s">
        <v>7</v>
      </c>
      <c r="M1039" s="54">
        <v>20820.78</v>
      </c>
      <c r="N1039" s="15">
        <v>94.5</v>
      </c>
      <c r="O1039" s="28">
        <f t="shared" si="133"/>
        <v>20820.78</v>
      </c>
      <c r="P1039" s="29">
        <f t="shared" si="134"/>
        <v>94.5</v>
      </c>
      <c r="Q1039" s="29">
        <f t="shared" si="135"/>
        <v>20915.28</v>
      </c>
    </row>
    <row r="1040" spans="1:17" ht="28.8" customHeight="1">
      <c r="A1040" s="83" t="s">
        <v>1831</v>
      </c>
      <c r="B1040" s="83" t="s">
        <v>1833</v>
      </c>
      <c r="C1040" s="33" t="s">
        <v>43</v>
      </c>
      <c r="D1040" s="25"/>
      <c r="E1040" s="134" t="s">
        <v>1834</v>
      </c>
      <c r="F1040" s="135"/>
      <c r="G1040" s="135"/>
      <c r="H1040" s="135"/>
      <c r="I1040" s="135"/>
      <c r="J1040" s="135"/>
      <c r="K1040" s="13">
        <v>2</v>
      </c>
      <c r="L1040" s="20" t="s">
        <v>7</v>
      </c>
      <c r="M1040" s="16">
        <v>1554.91</v>
      </c>
      <c r="N1040" s="15">
        <v>70.86</v>
      </c>
      <c r="O1040" s="28">
        <f aca="true" t="shared" si="136" ref="O1040">SUM(K1040*M1040)</f>
        <v>3109.82</v>
      </c>
      <c r="P1040" s="29">
        <f aca="true" t="shared" si="137" ref="P1040">SUM(K1040*N1040)</f>
        <v>141.72</v>
      </c>
      <c r="Q1040" s="29">
        <f aca="true" t="shared" si="138" ref="Q1040">SUM(O1040:P1040)</f>
        <v>3251.54</v>
      </c>
    </row>
    <row r="1041" spans="1:17" ht="28.8" customHeight="1">
      <c r="A1041" s="83" t="s">
        <v>1832</v>
      </c>
      <c r="B1041" s="32" t="s">
        <v>784</v>
      </c>
      <c r="C1041" s="33" t="s">
        <v>43</v>
      </c>
      <c r="D1041" s="25"/>
      <c r="E1041" s="135" t="s">
        <v>783</v>
      </c>
      <c r="F1041" s="135"/>
      <c r="G1041" s="135"/>
      <c r="H1041" s="135"/>
      <c r="I1041" s="135"/>
      <c r="J1041" s="135"/>
      <c r="K1041" s="13">
        <v>4</v>
      </c>
      <c r="L1041" s="20" t="s">
        <v>7</v>
      </c>
      <c r="M1041" s="16">
        <v>1041.14</v>
      </c>
      <c r="N1041" s="15">
        <v>62.51</v>
      </c>
      <c r="O1041" s="28">
        <f t="shared" si="133"/>
        <v>4164.56</v>
      </c>
      <c r="P1041" s="29">
        <f t="shared" si="134"/>
        <v>250.04</v>
      </c>
      <c r="Q1041" s="29">
        <f t="shared" si="135"/>
        <v>4414.6</v>
      </c>
    </row>
    <row r="1042" spans="1:17" ht="28.2" customHeight="1">
      <c r="A1042" s="83" t="s">
        <v>1835</v>
      </c>
      <c r="B1042" s="32" t="s">
        <v>786</v>
      </c>
      <c r="C1042" s="33" t="s">
        <v>43</v>
      </c>
      <c r="D1042" s="25"/>
      <c r="E1042" s="135" t="s">
        <v>785</v>
      </c>
      <c r="F1042" s="135"/>
      <c r="G1042" s="135"/>
      <c r="H1042" s="135"/>
      <c r="I1042" s="135"/>
      <c r="J1042" s="135"/>
      <c r="K1042" s="13">
        <v>3</v>
      </c>
      <c r="L1042" s="20" t="s">
        <v>7</v>
      </c>
      <c r="M1042" s="14">
        <v>569.13</v>
      </c>
      <c r="N1042" s="15">
        <v>47.25</v>
      </c>
      <c r="O1042" s="28">
        <f t="shared" si="133"/>
        <v>1707.3899999999999</v>
      </c>
      <c r="P1042" s="29">
        <f t="shared" si="134"/>
        <v>141.75</v>
      </c>
      <c r="Q1042" s="29">
        <f t="shared" si="135"/>
        <v>1849.1399999999999</v>
      </c>
    </row>
    <row r="1043" spans="1:17" ht="28.2" customHeight="1">
      <c r="A1043" s="83" t="s">
        <v>1836</v>
      </c>
      <c r="B1043" s="32" t="s">
        <v>788</v>
      </c>
      <c r="C1043" s="33" t="s">
        <v>43</v>
      </c>
      <c r="D1043" s="25"/>
      <c r="E1043" s="135" t="s">
        <v>787</v>
      </c>
      <c r="F1043" s="135"/>
      <c r="G1043" s="135"/>
      <c r="H1043" s="135"/>
      <c r="I1043" s="135"/>
      <c r="J1043" s="135"/>
      <c r="K1043" s="13">
        <v>4</v>
      </c>
      <c r="L1043" s="20" t="s">
        <v>7</v>
      </c>
      <c r="M1043" s="14">
        <v>569.13</v>
      </c>
      <c r="N1043" s="15">
        <v>47.25</v>
      </c>
      <c r="O1043" s="28">
        <f t="shared" si="133"/>
        <v>2276.52</v>
      </c>
      <c r="P1043" s="29">
        <f t="shared" si="134"/>
        <v>189</v>
      </c>
      <c r="Q1043" s="29">
        <f t="shared" si="135"/>
        <v>2465.52</v>
      </c>
    </row>
    <row r="1044" spans="1:17" ht="29.4" customHeight="1">
      <c r="A1044" s="83" t="s">
        <v>1837</v>
      </c>
      <c r="B1044" s="32" t="s">
        <v>790</v>
      </c>
      <c r="C1044" s="33" t="s">
        <v>43</v>
      </c>
      <c r="D1044" s="25"/>
      <c r="E1044" s="135" t="s">
        <v>789</v>
      </c>
      <c r="F1044" s="135"/>
      <c r="G1044" s="135"/>
      <c r="H1044" s="135"/>
      <c r="I1044" s="135"/>
      <c r="J1044" s="135"/>
      <c r="K1044" s="13">
        <v>6</v>
      </c>
      <c r="L1044" s="20" t="s">
        <v>7</v>
      </c>
      <c r="M1044" s="14">
        <v>485.45</v>
      </c>
      <c r="N1044" s="15">
        <v>47.25</v>
      </c>
      <c r="O1044" s="28">
        <f t="shared" si="133"/>
        <v>2912.7</v>
      </c>
      <c r="P1044" s="29">
        <f t="shared" si="134"/>
        <v>283.5</v>
      </c>
      <c r="Q1044" s="29">
        <f t="shared" si="135"/>
        <v>3196.2</v>
      </c>
    </row>
    <row r="1045" spans="1:17" ht="27" customHeight="1">
      <c r="A1045" s="83" t="s">
        <v>1838</v>
      </c>
      <c r="B1045" s="32" t="s">
        <v>792</v>
      </c>
      <c r="C1045" s="33" t="s">
        <v>43</v>
      </c>
      <c r="D1045" s="25"/>
      <c r="E1045" s="135" t="s">
        <v>791</v>
      </c>
      <c r="F1045" s="135"/>
      <c r="G1045" s="135"/>
      <c r="H1045" s="135"/>
      <c r="I1045" s="135"/>
      <c r="J1045" s="135"/>
      <c r="K1045" s="13">
        <v>2</v>
      </c>
      <c r="L1045" s="20" t="s">
        <v>7</v>
      </c>
      <c r="M1045" s="14">
        <v>477.84</v>
      </c>
      <c r="N1045" s="15">
        <v>23.64</v>
      </c>
      <c r="O1045" s="28">
        <f t="shared" si="133"/>
        <v>955.68</v>
      </c>
      <c r="P1045" s="29">
        <f t="shared" si="134"/>
        <v>47.28</v>
      </c>
      <c r="Q1045" s="29">
        <f t="shared" si="135"/>
        <v>1002.9599999999999</v>
      </c>
    </row>
    <row r="1046" spans="1:17" ht="28.8" customHeight="1">
      <c r="A1046" s="83" t="s">
        <v>1839</v>
      </c>
      <c r="B1046" s="32" t="s">
        <v>794</v>
      </c>
      <c r="C1046" s="33" t="s">
        <v>43</v>
      </c>
      <c r="D1046" s="25"/>
      <c r="E1046" s="135" t="s">
        <v>793</v>
      </c>
      <c r="F1046" s="135"/>
      <c r="G1046" s="135"/>
      <c r="H1046" s="135"/>
      <c r="I1046" s="135"/>
      <c r="J1046" s="135"/>
      <c r="K1046" s="13">
        <v>4</v>
      </c>
      <c r="L1046" s="20" t="s">
        <v>7</v>
      </c>
      <c r="M1046" s="14">
        <v>477.84</v>
      </c>
      <c r="N1046" s="15">
        <v>23.64</v>
      </c>
      <c r="O1046" s="28">
        <f t="shared" si="133"/>
        <v>1911.36</v>
      </c>
      <c r="P1046" s="29">
        <f t="shared" si="134"/>
        <v>94.56</v>
      </c>
      <c r="Q1046" s="29">
        <f t="shared" si="135"/>
        <v>2005.9199999999998</v>
      </c>
    </row>
    <row r="1047" spans="1:17" ht="29.4" customHeight="1">
      <c r="A1047" s="83" t="s">
        <v>1840</v>
      </c>
      <c r="B1047" s="32" t="s">
        <v>796</v>
      </c>
      <c r="C1047" s="33" t="s">
        <v>43</v>
      </c>
      <c r="D1047" s="25"/>
      <c r="E1047" s="135" t="s">
        <v>795</v>
      </c>
      <c r="F1047" s="135"/>
      <c r="G1047" s="135"/>
      <c r="H1047" s="135"/>
      <c r="I1047" s="135"/>
      <c r="J1047" s="135"/>
      <c r="K1047" s="13">
        <v>1</v>
      </c>
      <c r="L1047" s="20" t="s">
        <v>7</v>
      </c>
      <c r="M1047" s="14">
        <v>477.84</v>
      </c>
      <c r="N1047" s="15">
        <v>23.64</v>
      </c>
      <c r="O1047" s="28">
        <f t="shared" si="133"/>
        <v>477.84</v>
      </c>
      <c r="P1047" s="29">
        <f t="shared" si="134"/>
        <v>23.64</v>
      </c>
      <c r="Q1047" s="29">
        <f t="shared" si="135"/>
        <v>501.47999999999996</v>
      </c>
    </row>
    <row r="1048" spans="1:17" ht="18" customHeight="1">
      <c r="A1048" s="83" t="s">
        <v>1843</v>
      </c>
      <c r="B1048" s="83" t="s">
        <v>1842</v>
      </c>
      <c r="C1048" s="33" t="s">
        <v>43</v>
      </c>
      <c r="D1048" s="25"/>
      <c r="E1048" s="134" t="s">
        <v>1841</v>
      </c>
      <c r="F1048" s="134"/>
      <c r="G1048" s="134"/>
      <c r="H1048" s="134"/>
      <c r="I1048" s="134"/>
      <c r="J1048" s="134"/>
      <c r="K1048" s="13">
        <v>7</v>
      </c>
      <c r="L1048" s="20" t="s">
        <v>7</v>
      </c>
      <c r="M1048" s="13">
        <v>4.63</v>
      </c>
      <c r="N1048" s="15">
        <v>47.25</v>
      </c>
      <c r="O1048" s="28">
        <f aca="true" t="shared" si="139" ref="O1048">SUM(K1048*M1048)</f>
        <v>32.41</v>
      </c>
      <c r="P1048" s="29">
        <f aca="true" t="shared" si="140" ref="P1048">SUM(K1048*N1048)</f>
        <v>330.75</v>
      </c>
      <c r="Q1048" s="29">
        <f aca="true" t="shared" si="141" ref="Q1048">SUM(O1048:P1048)</f>
        <v>363.15999999999997</v>
      </c>
    </row>
    <row r="1049" spans="1:17" ht="18" customHeight="1">
      <c r="A1049" s="83" t="s">
        <v>1844</v>
      </c>
      <c r="B1049" s="32" t="s">
        <v>770</v>
      </c>
      <c r="C1049" s="33" t="s">
        <v>43</v>
      </c>
      <c r="D1049" s="25"/>
      <c r="E1049" s="119" t="s">
        <v>1845</v>
      </c>
      <c r="F1049" s="11"/>
      <c r="G1049" s="11"/>
      <c r="H1049" s="11"/>
      <c r="I1049" s="11"/>
      <c r="J1049" s="11"/>
      <c r="K1049" s="13">
        <v>1</v>
      </c>
      <c r="L1049" s="20" t="s">
        <v>7</v>
      </c>
      <c r="M1049" s="14">
        <v>292.58</v>
      </c>
      <c r="N1049" s="16">
        <v>5089.35</v>
      </c>
      <c r="O1049" s="28">
        <f>SUM(K1049*M1049)</f>
        <v>292.58</v>
      </c>
      <c r="P1049" s="29">
        <f>SUM(K1049*N1049)</f>
        <v>5089.35</v>
      </c>
      <c r="Q1049" s="29">
        <f>SUM(O1049:P1049)</f>
        <v>5381.93</v>
      </c>
    </row>
    <row r="1050" spans="1:17" s="128" customFormat="1" ht="18" customHeight="1">
      <c r="A1050" s="125"/>
      <c r="B1050" s="126"/>
      <c r="C1050" s="126"/>
      <c r="D1050" s="126"/>
      <c r="E1050" s="167" t="s">
        <v>1846</v>
      </c>
      <c r="F1050" s="167"/>
      <c r="G1050" s="167"/>
      <c r="H1050" s="167"/>
      <c r="I1050" s="167"/>
      <c r="J1050" s="167"/>
      <c r="K1050" s="127"/>
      <c r="L1050" s="127"/>
      <c r="M1050" s="127"/>
      <c r="N1050" s="127"/>
      <c r="O1050" s="129">
        <f>SUM(O1036:O1049)</f>
        <v>159975.78999999998</v>
      </c>
      <c r="P1050" s="129">
        <f>SUM(P1036:P1049)</f>
        <v>10714.240000000002</v>
      </c>
      <c r="Q1050" s="129">
        <f>SUM(O1050:P1050)</f>
        <v>170690.02999999997</v>
      </c>
    </row>
    <row r="1051" spans="1:17" ht="18" customHeight="1">
      <c r="A1051" s="58"/>
      <c r="B1051" s="32"/>
      <c r="C1051" s="32"/>
      <c r="D1051" s="25"/>
      <c r="E1051" s="118"/>
      <c r="F1051" s="118"/>
      <c r="G1051" s="118"/>
      <c r="H1051" s="118"/>
      <c r="I1051" s="118"/>
      <c r="J1051" s="118"/>
      <c r="K1051" s="11"/>
      <c r="L1051" s="31"/>
      <c r="M1051" s="11"/>
      <c r="N1051" s="11"/>
      <c r="O1051" s="11"/>
      <c r="P1051" s="11"/>
      <c r="Q1051" s="11"/>
    </row>
    <row r="1052" spans="1:17" ht="15" customHeight="1">
      <c r="A1052" s="58" t="s">
        <v>1814</v>
      </c>
      <c r="B1052" s="32"/>
      <c r="C1052" s="32"/>
      <c r="D1052" s="25"/>
      <c r="E1052" s="136" t="s">
        <v>1812</v>
      </c>
      <c r="F1052" s="136"/>
      <c r="G1052" s="136"/>
      <c r="H1052" s="136"/>
      <c r="I1052" s="136"/>
      <c r="J1052" s="136"/>
      <c r="K1052" s="11"/>
      <c r="L1052" s="31"/>
      <c r="M1052" s="11"/>
      <c r="N1052" s="11"/>
      <c r="O1052" s="11"/>
      <c r="P1052" s="11"/>
      <c r="Q1052" s="11"/>
    </row>
    <row r="1053" spans="1:17" ht="29.4" customHeight="1">
      <c r="A1053" s="83" t="s">
        <v>1848</v>
      </c>
      <c r="B1053" s="32" t="s">
        <v>781</v>
      </c>
      <c r="C1053" s="33" t="s">
        <v>43</v>
      </c>
      <c r="D1053" s="25"/>
      <c r="E1053" s="134" t="s">
        <v>1847</v>
      </c>
      <c r="F1053" s="135"/>
      <c r="G1053" s="135"/>
      <c r="H1053" s="135"/>
      <c r="I1053" s="135"/>
      <c r="J1053" s="135"/>
      <c r="K1053" s="13">
        <v>1</v>
      </c>
      <c r="L1053" s="20" t="s">
        <v>7</v>
      </c>
      <c r="M1053" s="54">
        <v>13915.9</v>
      </c>
      <c r="N1053" s="14">
        <v>314.48</v>
      </c>
      <c r="O1053" s="28">
        <f>SUM(K1053*M1053)</f>
        <v>13915.9</v>
      </c>
      <c r="P1053" s="29">
        <f>SUM(K1053*N1053)</f>
        <v>314.48</v>
      </c>
      <c r="Q1053" s="29">
        <f>SUM(O1053:P1053)</f>
        <v>14230.38</v>
      </c>
    </row>
    <row r="1054" spans="1:17" ht="18" customHeight="1">
      <c r="A1054" s="83" t="s">
        <v>1850</v>
      </c>
      <c r="B1054" s="32" t="s">
        <v>781</v>
      </c>
      <c r="C1054" s="33" t="s">
        <v>43</v>
      </c>
      <c r="D1054" s="25"/>
      <c r="E1054" s="134" t="s">
        <v>1849</v>
      </c>
      <c r="F1054" s="134"/>
      <c r="G1054" s="134"/>
      <c r="H1054" s="134"/>
      <c r="I1054" s="134"/>
      <c r="J1054" s="134"/>
      <c r="K1054" s="13">
        <v>1</v>
      </c>
      <c r="L1054" s="20" t="s">
        <v>7</v>
      </c>
      <c r="M1054" s="13">
        <v>57.95</v>
      </c>
      <c r="N1054" s="13">
        <v>70.86</v>
      </c>
      <c r="O1054" s="28">
        <f>SUM(K1054*M1054)</f>
        <v>57.95</v>
      </c>
      <c r="P1054" s="29">
        <f>SUM(K1054*N1054)</f>
        <v>70.86</v>
      </c>
      <c r="Q1054" s="29">
        <f>SUM(O1054:P1054)</f>
        <v>128.81</v>
      </c>
    </row>
    <row r="1055" spans="1:17" ht="28.8" customHeight="1">
      <c r="A1055" s="83" t="s">
        <v>1857</v>
      </c>
      <c r="B1055" s="83" t="s">
        <v>1851</v>
      </c>
      <c r="C1055" s="33" t="s">
        <v>43</v>
      </c>
      <c r="D1055" s="25"/>
      <c r="E1055" s="134" t="s">
        <v>1852</v>
      </c>
      <c r="F1055" s="135"/>
      <c r="G1055" s="135"/>
      <c r="H1055" s="135"/>
      <c r="I1055" s="135"/>
      <c r="J1055" s="135"/>
      <c r="K1055" s="13">
        <v>2</v>
      </c>
      <c r="L1055" s="20" t="s">
        <v>7</v>
      </c>
      <c r="M1055" s="13">
        <v>834.88</v>
      </c>
      <c r="N1055" s="15">
        <v>62.51</v>
      </c>
      <c r="O1055" s="28">
        <f aca="true" t="shared" si="142" ref="O1055:O1062">SUM(K1055*M1055)</f>
        <v>1669.76</v>
      </c>
      <c r="P1055" s="29">
        <f aca="true" t="shared" si="143" ref="P1055:P1062">SUM(K1055*N1055)</f>
        <v>125.02</v>
      </c>
      <c r="Q1055" s="29">
        <f aca="true" t="shared" si="144" ref="Q1055:Q1062">SUM(O1055:P1055)</f>
        <v>1794.78</v>
      </c>
    </row>
    <row r="1056" spans="1:17" ht="27.6" customHeight="1">
      <c r="A1056" s="83" t="s">
        <v>1858</v>
      </c>
      <c r="B1056" s="32" t="s">
        <v>786</v>
      </c>
      <c r="C1056" s="33" t="s">
        <v>43</v>
      </c>
      <c r="D1056" s="25"/>
      <c r="E1056" s="135" t="s">
        <v>785</v>
      </c>
      <c r="F1056" s="135"/>
      <c r="G1056" s="135"/>
      <c r="H1056" s="135"/>
      <c r="I1056" s="135"/>
      <c r="J1056" s="135"/>
      <c r="K1056" s="13">
        <v>1</v>
      </c>
      <c r="L1056" s="20" t="s">
        <v>7</v>
      </c>
      <c r="M1056" s="14">
        <v>569.13</v>
      </c>
      <c r="N1056" s="15">
        <v>47.25</v>
      </c>
      <c r="O1056" s="28">
        <f t="shared" si="142"/>
        <v>569.13</v>
      </c>
      <c r="P1056" s="29">
        <f t="shared" si="143"/>
        <v>47.25</v>
      </c>
      <c r="Q1056" s="29">
        <f t="shared" si="144"/>
        <v>616.38</v>
      </c>
    </row>
    <row r="1057" spans="1:17" ht="28.8" customHeight="1">
      <c r="A1057" s="83" t="s">
        <v>1859</v>
      </c>
      <c r="B1057" s="32" t="s">
        <v>788</v>
      </c>
      <c r="C1057" s="33" t="s">
        <v>43</v>
      </c>
      <c r="D1057" s="25"/>
      <c r="E1057" s="135" t="s">
        <v>787</v>
      </c>
      <c r="F1057" s="135"/>
      <c r="G1057" s="135"/>
      <c r="H1057" s="135"/>
      <c r="I1057" s="135"/>
      <c r="J1057" s="135"/>
      <c r="K1057" s="13">
        <v>1</v>
      </c>
      <c r="L1057" s="20" t="s">
        <v>7</v>
      </c>
      <c r="M1057" s="14">
        <v>569.13</v>
      </c>
      <c r="N1057" s="15">
        <v>47.25</v>
      </c>
      <c r="O1057" s="28">
        <f t="shared" si="142"/>
        <v>569.13</v>
      </c>
      <c r="P1057" s="29">
        <f t="shared" si="143"/>
        <v>47.25</v>
      </c>
      <c r="Q1057" s="29">
        <f t="shared" si="144"/>
        <v>616.38</v>
      </c>
    </row>
    <row r="1058" spans="1:17" ht="30" customHeight="1">
      <c r="A1058" s="83" t="s">
        <v>1860</v>
      </c>
      <c r="B1058" s="32" t="s">
        <v>790</v>
      </c>
      <c r="C1058" s="33" t="s">
        <v>43</v>
      </c>
      <c r="D1058" s="25"/>
      <c r="E1058" s="135" t="s">
        <v>789</v>
      </c>
      <c r="F1058" s="135"/>
      <c r="G1058" s="135"/>
      <c r="H1058" s="135"/>
      <c r="I1058" s="135"/>
      <c r="J1058" s="135"/>
      <c r="K1058" s="13">
        <v>1</v>
      </c>
      <c r="L1058" s="20" t="s">
        <v>7</v>
      </c>
      <c r="M1058" s="14">
        <v>485.45</v>
      </c>
      <c r="N1058" s="15">
        <v>47.25</v>
      </c>
      <c r="O1058" s="28">
        <f t="shared" si="142"/>
        <v>485.45</v>
      </c>
      <c r="P1058" s="29">
        <f t="shared" si="143"/>
        <v>47.25</v>
      </c>
      <c r="Q1058" s="29">
        <f t="shared" si="144"/>
        <v>532.7</v>
      </c>
    </row>
    <row r="1059" spans="1:17" ht="28.2" customHeight="1">
      <c r="A1059" s="83" t="s">
        <v>1861</v>
      </c>
      <c r="B1059" s="32" t="s">
        <v>792</v>
      </c>
      <c r="C1059" s="33" t="s">
        <v>43</v>
      </c>
      <c r="D1059" s="25"/>
      <c r="E1059" s="135" t="s">
        <v>791</v>
      </c>
      <c r="F1059" s="135"/>
      <c r="G1059" s="135"/>
      <c r="H1059" s="135"/>
      <c r="I1059" s="135"/>
      <c r="J1059" s="135"/>
      <c r="K1059" s="13">
        <v>2</v>
      </c>
      <c r="L1059" s="20" t="s">
        <v>7</v>
      </c>
      <c r="M1059" s="14">
        <v>477.84</v>
      </c>
      <c r="N1059" s="15">
        <v>23.64</v>
      </c>
      <c r="O1059" s="28">
        <f t="shared" si="142"/>
        <v>955.68</v>
      </c>
      <c r="P1059" s="29">
        <f t="shared" si="143"/>
        <v>47.28</v>
      </c>
      <c r="Q1059" s="29">
        <f t="shared" si="144"/>
        <v>1002.9599999999999</v>
      </c>
    </row>
    <row r="1060" spans="1:17" ht="29.4" customHeight="1">
      <c r="A1060" s="83" t="s">
        <v>1862</v>
      </c>
      <c r="B1060" s="32" t="s">
        <v>794</v>
      </c>
      <c r="C1060" s="33" t="s">
        <v>43</v>
      </c>
      <c r="D1060" s="25"/>
      <c r="E1060" s="135" t="s">
        <v>793</v>
      </c>
      <c r="F1060" s="135"/>
      <c r="G1060" s="135"/>
      <c r="H1060" s="135"/>
      <c r="I1060" s="135"/>
      <c r="J1060" s="135"/>
      <c r="K1060" s="13">
        <v>3</v>
      </c>
      <c r="L1060" s="20" t="s">
        <v>7</v>
      </c>
      <c r="M1060" s="14">
        <v>477.84</v>
      </c>
      <c r="N1060" s="15">
        <v>23.64</v>
      </c>
      <c r="O1060" s="28">
        <f t="shared" si="142"/>
        <v>1433.52</v>
      </c>
      <c r="P1060" s="29">
        <f t="shared" si="143"/>
        <v>70.92</v>
      </c>
      <c r="Q1060" s="29">
        <f t="shared" si="144"/>
        <v>1504.44</v>
      </c>
    </row>
    <row r="1061" spans="1:17" ht="25.2" customHeight="1">
      <c r="A1061" s="83" t="s">
        <v>1863</v>
      </c>
      <c r="B1061" s="32" t="s">
        <v>796</v>
      </c>
      <c r="C1061" s="33" t="s">
        <v>43</v>
      </c>
      <c r="D1061" s="25"/>
      <c r="E1061" s="135" t="s">
        <v>795</v>
      </c>
      <c r="F1061" s="135"/>
      <c r="G1061" s="135"/>
      <c r="H1061" s="135"/>
      <c r="I1061" s="135"/>
      <c r="J1061" s="135"/>
      <c r="K1061" s="13">
        <v>1</v>
      </c>
      <c r="L1061" s="20" t="s">
        <v>7</v>
      </c>
      <c r="M1061" s="14">
        <v>477.84</v>
      </c>
      <c r="N1061" s="15">
        <v>23.64</v>
      </c>
      <c r="O1061" s="28">
        <f t="shared" si="142"/>
        <v>477.84</v>
      </c>
      <c r="P1061" s="29">
        <f t="shared" si="143"/>
        <v>23.64</v>
      </c>
      <c r="Q1061" s="29">
        <f t="shared" si="144"/>
        <v>501.47999999999996</v>
      </c>
    </row>
    <row r="1062" spans="1:17" ht="18" customHeight="1">
      <c r="A1062" s="83" t="s">
        <v>1864</v>
      </c>
      <c r="B1062" s="83" t="s">
        <v>1842</v>
      </c>
      <c r="C1062" s="33" t="s">
        <v>43</v>
      </c>
      <c r="D1062" s="25"/>
      <c r="E1062" s="134" t="s">
        <v>1841</v>
      </c>
      <c r="F1062" s="134"/>
      <c r="G1062" s="134"/>
      <c r="H1062" s="134"/>
      <c r="I1062" s="134"/>
      <c r="J1062" s="134"/>
      <c r="K1062" s="13">
        <v>4</v>
      </c>
      <c r="L1062" s="20" t="s">
        <v>7</v>
      </c>
      <c r="M1062" s="13">
        <v>4.63</v>
      </c>
      <c r="N1062" s="15">
        <v>47.25</v>
      </c>
      <c r="O1062" s="28">
        <f t="shared" si="142"/>
        <v>18.52</v>
      </c>
      <c r="P1062" s="29">
        <f t="shared" si="143"/>
        <v>189</v>
      </c>
      <c r="Q1062" s="29">
        <f t="shared" si="144"/>
        <v>207.52</v>
      </c>
    </row>
    <row r="1063" spans="1:17" ht="18" customHeight="1">
      <c r="A1063" s="83" t="s">
        <v>1865</v>
      </c>
      <c r="B1063" s="32" t="s">
        <v>770</v>
      </c>
      <c r="C1063" s="33" t="s">
        <v>43</v>
      </c>
      <c r="D1063" s="25"/>
      <c r="E1063" s="119" t="s">
        <v>1845</v>
      </c>
      <c r="F1063" s="11"/>
      <c r="G1063" s="11"/>
      <c r="H1063" s="11"/>
      <c r="I1063" s="11"/>
      <c r="J1063" s="11"/>
      <c r="K1063" s="13">
        <v>1</v>
      </c>
      <c r="L1063" s="20" t="s">
        <v>7</v>
      </c>
      <c r="M1063" s="14">
        <v>292.58</v>
      </c>
      <c r="N1063" s="16">
        <v>5089.35</v>
      </c>
      <c r="O1063" s="28">
        <f>SUM(K1063*M1063)</f>
        <v>292.58</v>
      </c>
      <c r="P1063" s="29">
        <f>SUM(K1063*N1063)</f>
        <v>5089.35</v>
      </c>
      <c r="Q1063" s="29">
        <f>SUM(O1063:P1063)</f>
        <v>5381.93</v>
      </c>
    </row>
    <row r="1064" spans="1:17" ht="54.6" customHeight="1">
      <c r="A1064" s="83" t="s">
        <v>1866</v>
      </c>
      <c r="B1064" s="32" t="s">
        <v>769</v>
      </c>
      <c r="C1064" s="33" t="s">
        <v>43</v>
      </c>
      <c r="D1064" s="113" t="s">
        <v>1682</v>
      </c>
      <c r="E1064" s="134" t="s">
        <v>1853</v>
      </c>
      <c r="F1064" s="135"/>
      <c r="G1064" s="135"/>
      <c r="H1064" s="135"/>
      <c r="I1064" s="135"/>
      <c r="J1064" s="135"/>
      <c r="K1064" s="13">
        <v>1</v>
      </c>
      <c r="L1064" s="20" t="s">
        <v>2</v>
      </c>
      <c r="M1064" s="69">
        <v>448080</v>
      </c>
      <c r="N1064" s="16">
        <v>5017.37</v>
      </c>
      <c r="O1064" s="28">
        <f>SUM(K1064*M1064)</f>
        <v>448080</v>
      </c>
      <c r="P1064" s="29">
        <f>SUM(K1064*N1064)</f>
        <v>5017.37</v>
      </c>
      <c r="Q1064" s="29">
        <f>SUM(O1064:P1064)</f>
        <v>453097.37</v>
      </c>
    </row>
    <row r="1065" spans="1:17" ht="54.6" customHeight="1">
      <c r="A1065" s="83" t="s">
        <v>1867</v>
      </c>
      <c r="B1065" s="32" t="s">
        <v>798</v>
      </c>
      <c r="C1065" s="33" t="s">
        <v>43</v>
      </c>
      <c r="D1065" s="113" t="s">
        <v>1682</v>
      </c>
      <c r="E1065" s="134" t="s">
        <v>1854</v>
      </c>
      <c r="F1065" s="135"/>
      <c r="G1065" s="135"/>
      <c r="H1065" s="135"/>
      <c r="I1065" s="135"/>
      <c r="J1065" s="135"/>
      <c r="K1065" s="13">
        <v>1</v>
      </c>
      <c r="L1065" s="20" t="s">
        <v>2</v>
      </c>
      <c r="M1065" s="54">
        <v>191410</v>
      </c>
      <c r="N1065" s="16">
        <v>12408.71</v>
      </c>
      <c r="O1065" s="28">
        <f>SUM(K1065*M1065)</f>
        <v>191410</v>
      </c>
      <c r="P1065" s="29">
        <f>SUM(K1065*N1065)</f>
        <v>12408.71</v>
      </c>
      <c r="Q1065" s="29">
        <f>SUM(O1065:P1065)</f>
        <v>203818.71</v>
      </c>
    </row>
    <row r="1066" spans="1:17" ht="52.2" customHeight="1">
      <c r="A1066" s="83" t="s">
        <v>1868</v>
      </c>
      <c r="B1066" s="83" t="s">
        <v>1856</v>
      </c>
      <c r="C1066" s="33" t="s">
        <v>43</v>
      </c>
      <c r="D1066" s="113" t="s">
        <v>1682</v>
      </c>
      <c r="E1066" s="134" t="s">
        <v>1855</v>
      </c>
      <c r="F1066" s="134"/>
      <c r="G1066" s="134"/>
      <c r="H1066" s="134"/>
      <c r="I1066" s="134"/>
      <c r="J1066" s="134"/>
      <c r="K1066" s="13">
        <v>1</v>
      </c>
      <c r="L1066" s="20" t="s">
        <v>2</v>
      </c>
      <c r="M1066" s="54">
        <v>52730</v>
      </c>
      <c r="N1066" s="16">
        <v>2921.81</v>
      </c>
      <c r="O1066" s="28">
        <f>SUM(K1066*M1066)</f>
        <v>52730</v>
      </c>
      <c r="P1066" s="29">
        <f>SUM(K1066*N1066)</f>
        <v>2921.81</v>
      </c>
      <c r="Q1066" s="29">
        <f>SUM(O1066:P1066)</f>
        <v>55651.81</v>
      </c>
    </row>
    <row r="1067" spans="1:17" s="30" customFormat="1" ht="30" customHeight="1">
      <c r="A1067" s="58"/>
      <c r="B1067" s="32"/>
      <c r="C1067" s="32"/>
      <c r="D1067" s="32"/>
      <c r="E1067" s="136" t="s">
        <v>1813</v>
      </c>
      <c r="F1067" s="136"/>
      <c r="G1067" s="136"/>
      <c r="H1067" s="136"/>
      <c r="I1067" s="136"/>
      <c r="J1067" s="136"/>
      <c r="K1067" s="31"/>
      <c r="L1067" s="31"/>
      <c r="M1067" s="31"/>
      <c r="N1067" s="31"/>
      <c r="O1067" s="49">
        <f>SUM(O1053:O1066)</f>
        <v>712665.46</v>
      </c>
      <c r="P1067" s="49">
        <f>SUM(P1053:P1066)</f>
        <v>26420.19</v>
      </c>
      <c r="Q1067" s="49">
        <f>SUM(Q1053:Q1066)</f>
        <v>739085.6499999999</v>
      </c>
    </row>
    <row r="1068" spans="1:17" s="30" customFormat="1" ht="18.6" customHeight="1">
      <c r="A1068" s="58"/>
      <c r="B1068" s="32"/>
      <c r="C1068" s="32"/>
      <c r="D1068" s="32"/>
      <c r="E1068" s="118"/>
      <c r="F1068" s="118"/>
      <c r="G1068" s="118"/>
      <c r="H1068" s="118"/>
      <c r="I1068" s="118"/>
      <c r="J1068" s="118"/>
      <c r="K1068" s="31"/>
      <c r="L1068" s="31"/>
      <c r="M1068" s="31"/>
      <c r="N1068" s="31"/>
      <c r="O1068" s="49"/>
      <c r="P1068" s="49"/>
      <c r="Q1068" s="49"/>
    </row>
    <row r="1069" spans="1:17" ht="28.2" customHeight="1">
      <c r="A1069" s="58" t="s">
        <v>835</v>
      </c>
      <c r="B1069" s="32"/>
      <c r="C1069" s="32"/>
      <c r="D1069" s="25"/>
      <c r="E1069" s="136" t="s">
        <v>1815</v>
      </c>
      <c r="F1069" s="136"/>
      <c r="G1069" s="136"/>
      <c r="H1069" s="136"/>
      <c r="I1069" s="136"/>
      <c r="J1069" s="136"/>
      <c r="K1069" s="11"/>
      <c r="L1069" s="31"/>
      <c r="M1069" s="11"/>
      <c r="N1069" s="11"/>
      <c r="O1069" s="11"/>
      <c r="P1069" s="11"/>
      <c r="Q1069" s="11"/>
    </row>
    <row r="1070" spans="1:17" ht="37.2" customHeight="1">
      <c r="A1070" s="83" t="s">
        <v>1869</v>
      </c>
      <c r="B1070" s="32" t="s">
        <v>800</v>
      </c>
      <c r="C1070" s="33" t="s">
        <v>43</v>
      </c>
      <c r="D1070" s="25"/>
      <c r="E1070" s="135" t="s">
        <v>799</v>
      </c>
      <c r="F1070" s="135"/>
      <c r="G1070" s="135"/>
      <c r="H1070" s="135"/>
      <c r="I1070" s="135"/>
      <c r="J1070" s="135"/>
      <c r="K1070" s="93">
        <v>2300</v>
      </c>
      <c r="L1070" s="20" t="s">
        <v>6</v>
      </c>
      <c r="M1070" s="15">
        <v>12.64</v>
      </c>
      <c r="N1070" s="13">
        <v>3.65</v>
      </c>
      <c r="O1070" s="28">
        <f aca="true" t="shared" si="145" ref="O1070:O1097">SUM(K1070*M1070)</f>
        <v>29072</v>
      </c>
      <c r="P1070" s="29">
        <f aca="true" t="shared" si="146" ref="P1070:P1097">SUM(K1070*N1070)</f>
        <v>8395</v>
      </c>
      <c r="Q1070" s="29">
        <f aca="true" t="shared" si="147" ref="Q1070:Q1097">SUM(O1070:P1070)</f>
        <v>37467</v>
      </c>
    </row>
    <row r="1071" spans="1:17" ht="42.6" customHeight="1">
      <c r="A1071" s="83" t="s">
        <v>1872</v>
      </c>
      <c r="B1071" s="32" t="s">
        <v>801</v>
      </c>
      <c r="C1071" s="33" t="s">
        <v>43</v>
      </c>
      <c r="D1071" s="25"/>
      <c r="E1071" s="135" t="s">
        <v>802</v>
      </c>
      <c r="F1071" s="135"/>
      <c r="G1071" s="135"/>
      <c r="H1071" s="135"/>
      <c r="I1071" s="135"/>
      <c r="J1071" s="135"/>
      <c r="K1071" s="93">
        <v>3150</v>
      </c>
      <c r="L1071" s="20" t="s">
        <v>6</v>
      </c>
      <c r="M1071" s="15">
        <v>19.53</v>
      </c>
      <c r="N1071" s="13">
        <v>5.43</v>
      </c>
      <c r="O1071" s="28">
        <f t="shared" si="145"/>
        <v>61519.5</v>
      </c>
      <c r="P1071" s="29">
        <f t="shared" si="146"/>
        <v>17104.5</v>
      </c>
      <c r="Q1071" s="29">
        <f t="shared" si="147"/>
        <v>78624</v>
      </c>
    </row>
    <row r="1072" spans="1:17" ht="38.4" customHeight="1">
      <c r="A1072" s="83" t="s">
        <v>1873</v>
      </c>
      <c r="B1072" s="32" t="s">
        <v>804</v>
      </c>
      <c r="C1072" s="33" t="s">
        <v>43</v>
      </c>
      <c r="D1072" s="25"/>
      <c r="E1072" s="135" t="s">
        <v>803</v>
      </c>
      <c r="F1072" s="135"/>
      <c r="G1072" s="135"/>
      <c r="H1072" s="135"/>
      <c r="I1072" s="135"/>
      <c r="J1072" s="135"/>
      <c r="K1072" s="93">
        <v>3650</v>
      </c>
      <c r="L1072" s="20" t="s">
        <v>6</v>
      </c>
      <c r="M1072" s="15">
        <v>29.95</v>
      </c>
      <c r="N1072" s="13">
        <v>5.43</v>
      </c>
      <c r="O1072" s="28">
        <f t="shared" si="145"/>
        <v>109317.5</v>
      </c>
      <c r="P1072" s="29">
        <f t="shared" si="146"/>
        <v>19819.5</v>
      </c>
      <c r="Q1072" s="29">
        <f t="shared" si="147"/>
        <v>129137</v>
      </c>
    </row>
    <row r="1073" spans="1:17" ht="40.8" customHeight="1">
      <c r="A1073" s="83" t="s">
        <v>1874</v>
      </c>
      <c r="B1073" s="32" t="s">
        <v>806</v>
      </c>
      <c r="C1073" s="33" t="s">
        <v>43</v>
      </c>
      <c r="D1073" s="25"/>
      <c r="E1073" s="135" t="s">
        <v>805</v>
      </c>
      <c r="F1073" s="135"/>
      <c r="G1073" s="135"/>
      <c r="H1073" s="135"/>
      <c r="I1073" s="135"/>
      <c r="J1073" s="135"/>
      <c r="K1073" s="93">
        <v>4050</v>
      </c>
      <c r="L1073" s="20" t="s">
        <v>6</v>
      </c>
      <c r="M1073" s="15">
        <v>41.23</v>
      </c>
      <c r="N1073" s="13">
        <v>5.43</v>
      </c>
      <c r="O1073" s="28">
        <f t="shared" si="145"/>
        <v>166981.5</v>
      </c>
      <c r="P1073" s="29">
        <f t="shared" si="146"/>
        <v>21991.5</v>
      </c>
      <c r="Q1073" s="29">
        <f t="shared" si="147"/>
        <v>188973</v>
      </c>
    </row>
    <row r="1074" spans="1:17" ht="39" customHeight="1">
      <c r="A1074" s="83" t="s">
        <v>1875</v>
      </c>
      <c r="B1074" s="32" t="s">
        <v>808</v>
      </c>
      <c r="C1074" s="33" t="s">
        <v>43</v>
      </c>
      <c r="D1074" s="25"/>
      <c r="E1074" s="135" t="s">
        <v>807</v>
      </c>
      <c r="F1074" s="135"/>
      <c r="G1074" s="135"/>
      <c r="H1074" s="135"/>
      <c r="I1074" s="135"/>
      <c r="J1074" s="135"/>
      <c r="K1074" s="93">
        <v>1090</v>
      </c>
      <c r="L1074" s="20" t="s">
        <v>6</v>
      </c>
      <c r="M1074" s="15">
        <v>58.34</v>
      </c>
      <c r="N1074" s="13">
        <v>5.43</v>
      </c>
      <c r="O1074" s="28">
        <f t="shared" si="145"/>
        <v>63590.600000000006</v>
      </c>
      <c r="P1074" s="29">
        <f t="shared" si="146"/>
        <v>5918.7</v>
      </c>
      <c r="Q1074" s="29">
        <f t="shared" si="147"/>
        <v>69509.3</v>
      </c>
    </row>
    <row r="1075" spans="1:17" ht="40.2" customHeight="1">
      <c r="A1075" s="83" t="s">
        <v>1876</v>
      </c>
      <c r="B1075" s="32" t="s">
        <v>810</v>
      </c>
      <c r="C1075" s="33" t="s">
        <v>43</v>
      </c>
      <c r="D1075" s="25"/>
      <c r="E1075" s="135" t="s">
        <v>809</v>
      </c>
      <c r="F1075" s="135"/>
      <c r="G1075" s="135"/>
      <c r="H1075" s="135"/>
      <c r="I1075" s="135"/>
      <c r="J1075" s="135"/>
      <c r="K1075" s="93">
        <v>1200</v>
      </c>
      <c r="L1075" s="20" t="s">
        <v>6</v>
      </c>
      <c r="M1075" s="15">
        <v>81.35</v>
      </c>
      <c r="N1075" s="13">
        <v>5.43</v>
      </c>
      <c r="O1075" s="28">
        <f t="shared" si="145"/>
        <v>97620</v>
      </c>
      <c r="P1075" s="29">
        <f t="shared" si="146"/>
        <v>6516</v>
      </c>
      <c r="Q1075" s="29">
        <f t="shared" si="147"/>
        <v>104136</v>
      </c>
    </row>
    <row r="1076" spans="1:17" ht="40.2" customHeight="1">
      <c r="A1076" s="83" t="s">
        <v>1877</v>
      </c>
      <c r="B1076" s="83" t="s">
        <v>1871</v>
      </c>
      <c r="C1076" s="33" t="s">
        <v>43</v>
      </c>
      <c r="D1076" s="25"/>
      <c r="E1076" s="134" t="s">
        <v>1870</v>
      </c>
      <c r="F1076" s="135"/>
      <c r="G1076" s="135"/>
      <c r="H1076" s="135"/>
      <c r="I1076" s="135"/>
      <c r="J1076" s="135"/>
      <c r="K1076" s="93">
        <v>1100</v>
      </c>
      <c r="L1076" s="20" t="s">
        <v>6</v>
      </c>
      <c r="M1076" s="15">
        <v>140.46</v>
      </c>
      <c r="N1076" s="13">
        <v>7.18</v>
      </c>
      <c r="O1076" s="28">
        <f aca="true" t="shared" si="148" ref="O1076">SUM(K1076*M1076)</f>
        <v>154506</v>
      </c>
      <c r="P1076" s="29">
        <f aca="true" t="shared" si="149" ref="P1076">SUM(K1076*N1076)</f>
        <v>7898</v>
      </c>
      <c r="Q1076" s="29">
        <f aca="true" t="shared" si="150" ref="Q1076">SUM(O1076:P1076)</f>
        <v>162404</v>
      </c>
    </row>
    <row r="1077" spans="1:17" ht="40.8" customHeight="1">
      <c r="A1077" s="83" t="s">
        <v>1888</v>
      </c>
      <c r="B1077" s="32" t="s">
        <v>811</v>
      </c>
      <c r="C1077" s="33" t="s">
        <v>43</v>
      </c>
      <c r="D1077" s="25"/>
      <c r="E1077" s="135" t="s">
        <v>812</v>
      </c>
      <c r="F1077" s="135"/>
      <c r="G1077" s="135"/>
      <c r="H1077" s="135"/>
      <c r="I1077" s="135"/>
      <c r="J1077" s="135"/>
      <c r="K1077" s="93">
        <v>510</v>
      </c>
      <c r="L1077" s="20" t="s">
        <v>6</v>
      </c>
      <c r="M1077" s="15">
        <v>12.64</v>
      </c>
      <c r="N1077" s="13">
        <v>3.65</v>
      </c>
      <c r="O1077" s="28">
        <f t="shared" si="145"/>
        <v>6446.400000000001</v>
      </c>
      <c r="P1077" s="29">
        <f t="shared" si="146"/>
        <v>1861.5</v>
      </c>
      <c r="Q1077" s="29">
        <f t="shared" si="147"/>
        <v>8307.900000000001</v>
      </c>
    </row>
    <row r="1078" spans="1:17" ht="41.4" customHeight="1">
      <c r="A1078" s="83" t="s">
        <v>1889</v>
      </c>
      <c r="B1078" s="32" t="s">
        <v>813</v>
      </c>
      <c r="C1078" s="33" t="s">
        <v>43</v>
      </c>
      <c r="D1078" s="25"/>
      <c r="E1078" s="135" t="s">
        <v>814</v>
      </c>
      <c r="F1078" s="135"/>
      <c r="G1078" s="135"/>
      <c r="H1078" s="135"/>
      <c r="I1078" s="135"/>
      <c r="J1078" s="135"/>
      <c r="K1078" s="93">
        <v>2880</v>
      </c>
      <c r="L1078" s="20" t="s">
        <v>6</v>
      </c>
      <c r="M1078" s="15">
        <v>13.41</v>
      </c>
      <c r="N1078" s="13">
        <v>5.43</v>
      </c>
      <c r="O1078" s="28">
        <f t="shared" si="145"/>
        <v>38620.8</v>
      </c>
      <c r="P1078" s="29">
        <f t="shared" si="146"/>
        <v>15638.4</v>
      </c>
      <c r="Q1078" s="29">
        <f t="shared" si="147"/>
        <v>54259.200000000004</v>
      </c>
    </row>
    <row r="1079" spans="1:17" ht="43.2" customHeight="1">
      <c r="A1079" s="83" t="s">
        <v>1890</v>
      </c>
      <c r="B1079" s="32" t="s">
        <v>815</v>
      </c>
      <c r="C1079" s="33" t="s">
        <v>43</v>
      </c>
      <c r="D1079" s="25"/>
      <c r="E1079" s="135" t="s">
        <v>816</v>
      </c>
      <c r="F1079" s="135"/>
      <c r="G1079" s="135"/>
      <c r="H1079" s="135"/>
      <c r="I1079" s="135"/>
      <c r="J1079" s="135"/>
      <c r="K1079" s="93">
        <v>290</v>
      </c>
      <c r="L1079" s="20" t="s">
        <v>6</v>
      </c>
      <c r="M1079" s="15">
        <v>29.95</v>
      </c>
      <c r="N1079" s="13">
        <v>5.43</v>
      </c>
      <c r="O1079" s="28">
        <f t="shared" si="145"/>
        <v>8685.5</v>
      </c>
      <c r="P1079" s="29">
        <f t="shared" si="146"/>
        <v>1574.6999999999998</v>
      </c>
      <c r="Q1079" s="29">
        <f t="shared" si="147"/>
        <v>10260.2</v>
      </c>
    </row>
    <row r="1080" spans="1:17" ht="40.2" customHeight="1">
      <c r="A1080" s="83" t="s">
        <v>1891</v>
      </c>
      <c r="B1080" s="32" t="s">
        <v>817</v>
      </c>
      <c r="C1080" s="33" t="s">
        <v>43</v>
      </c>
      <c r="D1080" s="25"/>
      <c r="E1080" s="135" t="s">
        <v>818</v>
      </c>
      <c r="F1080" s="135"/>
      <c r="G1080" s="135"/>
      <c r="H1080" s="135"/>
      <c r="I1080" s="135"/>
      <c r="J1080" s="135"/>
      <c r="K1080" s="93">
        <v>595</v>
      </c>
      <c r="L1080" s="20" t="s">
        <v>6</v>
      </c>
      <c r="M1080" s="15">
        <v>41.23</v>
      </c>
      <c r="N1080" s="13">
        <v>5.43</v>
      </c>
      <c r="O1080" s="28">
        <f t="shared" si="145"/>
        <v>24531.85</v>
      </c>
      <c r="P1080" s="29">
        <f t="shared" si="146"/>
        <v>3230.85</v>
      </c>
      <c r="Q1080" s="29">
        <f t="shared" si="147"/>
        <v>27762.699999999997</v>
      </c>
    </row>
    <row r="1081" spans="1:17" ht="31.8" customHeight="1">
      <c r="A1081" s="83" t="s">
        <v>1892</v>
      </c>
      <c r="B1081" s="83" t="s">
        <v>1879</v>
      </c>
      <c r="C1081" s="32" t="s">
        <v>42</v>
      </c>
      <c r="D1081" s="25"/>
      <c r="E1081" s="135" t="s">
        <v>1878</v>
      </c>
      <c r="F1081" s="135"/>
      <c r="G1081" s="135"/>
      <c r="H1081" s="135"/>
      <c r="I1081" s="135"/>
      <c r="J1081" s="135"/>
      <c r="K1081" s="93">
        <v>275</v>
      </c>
      <c r="L1081" s="20" t="s">
        <v>6</v>
      </c>
      <c r="M1081" s="15">
        <v>79.21</v>
      </c>
      <c r="N1081" s="13">
        <v>11.43</v>
      </c>
      <c r="O1081" s="28">
        <f aca="true" t="shared" si="151" ref="O1081">SUM(K1081*M1081)</f>
        <v>21782.75</v>
      </c>
      <c r="P1081" s="29">
        <f aca="true" t="shared" si="152" ref="P1081">SUM(K1081*N1081)</f>
        <v>3143.25</v>
      </c>
      <c r="Q1081" s="29">
        <f aca="true" t="shared" si="153" ref="Q1081">SUM(O1081:P1081)</f>
        <v>24926</v>
      </c>
    </row>
    <row r="1082" spans="1:17" ht="27" customHeight="1">
      <c r="A1082" s="83" t="s">
        <v>1893</v>
      </c>
      <c r="B1082" s="32">
        <v>72266</v>
      </c>
      <c r="C1082" s="32" t="s">
        <v>42</v>
      </c>
      <c r="D1082" s="25"/>
      <c r="E1082" s="134" t="s">
        <v>1880</v>
      </c>
      <c r="F1082" s="135"/>
      <c r="G1082" s="135"/>
      <c r="H1082" s="135"/>
      <c r="I1082" s="135"/>
      <c r="J1082" s="135"/>
      <c r="K1082" s="93">
        <v>76</v>
      </c>
      <c r="L1082" s="20" t="s">
        <v>7</v>
      </c>
      <c r="M1082" s="15">
        <v>39.79</v>
      </c>
      <c r="N1082" s="15">
        <v>23.63</v>
      </c>
      <c r="O1082" s="28">
        <f t="shared" si="145"/>
        <v>3024.04</v>
      </c>
      <c r="P1082" s="29">
        <f t="shared" si="146"/>
        <v>1795.8799999999999</v>
      </c>
      <c r="Q1082" s="29">
        <f t="shared" si="147"/>
        <v>4819.92</v>
      </c>
    </row>
    <row r="1083" spans="1:17" ht="31.2" customHeight="1">
      <c r="A1083" s="83" t="s">
        <v>1894</v>
      </c>
      <c r="B1083" s="32" t="s">
        <v>819</v>
      </c>
      <c r="C1083" s="33" t="s">
        <v>43</v>
      </c>
      <c r="D1083" s="25"/>
      <c r="E1083" s="134" t="s">
        <v>1884</v>
      </c>
      <c r="F1083" s="135"/>
      <c r="G1083" s="135"/>
      <c r="H1083" s="135"/>
      <c r="I1083" s="135"/>
      <c r="J1083" s="135"/>
      <c r="K1083" s="93">
        <v>9</v>
      </c>
      <c r="L1083" s="20" t="s">
        <v>7</v>
      </c>
      <c r="M1083" s="16">
        <v>2788.95</v>
      </c>
      <c r="N1083" s="14">
        <v>297.2</v>
      </c>
      <c r="O1083" s="28">
        <f t="shared" si="145"/>
        <v>25100.55</v>
      </c>
      <c r="P1083" s="29">
        <f t="shared" si="146"/>
        <v>2674.7999999999997</v>
      </c>
      <c r="Q1083" s="29">
        <f t="shared" si="147"/>
        <v>27775.35</v>
      </c>
    </row>
    <row r="1084" spans="1:17" ht="31.2" customHeight="1">
      <c r="A1084" s="83" t="s">
        <v>1895</v>
      </c>
      <c r="B1084" s="83" t="s">
        <v>1883</v>
      </c>
      <c r="C1084" s="33" t="s">
        <v>43</v>
      </c>
      <c r="D1084" s="25"/>
      <c r="E1084" s="134" t="s">
        <v>1885</v>
      </c>
      <c r="F1084" s="135"/>
      <c r="G1084" s="135"/>
      <c r="H1084" s="135"/>
      <c r="I1084" s="135"/>
      <c r="J1084" s="135"/>
      <c r="K1084" s="93">
        <v>13</v>
      </c>
      <c r="L1084" s="20" t="s">
        <v>7</v>
      </c>
      <c r="M1084" s="16">
        <v>2379.96</v>
      </c>
      <c r="N1084" s="14">
        <v>247.65</v>
      </c>
      <c r="O1084" s="28">
        <f aca="true" t="shared" si="154" ref="O1084">SUM(K1084*M1084)</f>
        <v>30939.48</v>
      </c>
      <c r="P1084" s="29">
        <f aca="true" t="shared" si="155" ref="P1084">SUM(K1084*N1084)</f>
        <v>3219.4500000000003</v>
      </c>
      <c r="Q1084" s="29">
        <f aca="true" t="shared" si="156" ref="Q1084">SUM(O1084:P1084)</f>
        <v>34158.93</v>
      </c>
    </row>
    <row r="1085" spans="1:17" ht="30" customHeight="1">
      <c r="A1085" s="83" t="s">
        <v>1896</v>
      </c>
      <c r="B1085" s="32" t="s">
        <v>820</v>
      </c>
      <c r="C1085" s="33" t="s">
        <v>43</v>
      </c>
      <c r="D1085" s="25"/>
      <c r="E1085" s="134" t="s">
        <v>1886</v>
      </c>
      <c r="F1085" s="135"/>
      <c r="G1085" s="135"/>
      <c r="H1085" s="135"/>
      <c r="I1085" s="135"/>
      <c r="J1085" s="135"/>
      <c r="K1085" s="93">
        <v>5</v>
      </c>
      <c r="L1085" s="20" t="s">
        <v>7</v>
      </c>
      <c r="M1085" s="16">
        <v>2092.51</v>
      </c>
      <c r="N1085" s="14">
        <v>199.05</v>
      </c>
      <c r="O1085" s="28">
        <f t="shared" si="145"/>
        <v>10462.550000000001</v>
      </c>
      <c r="P1085" s="29">
        <f t="shared" si="146"/>
        <v>995.25</v>
      </c>
      <c r="Q1085" s="29">
        <f t="shared" si="147"/>
        <v>11457.800000000001</v>
      </c>
    </row>
    <row r="1086" spans="1:17" ht="28.8" customHeight="1">
      <c r="A1086" s="83" t="s">
        <v>1897</v>
      </c>
      <c r="B1086" s="32" t="s">
        <v>821</v>
      </c>
      <c r="C1086" s="33" t="s">
        <v>43</v>
      </c>
      <c r="D1086" s="25"/>
      <c r="E1086" s="134" t="s">
        <v>1887</v>
      </c>
      <c r="F1086" s="135"/>
      <c r="G1086" s="135"/>
      <c r="H1086" s="135"/>
      <c r="I1086" s="135"/>
      <c r="J1086" s="135"/>
      <c r="K1086" s="93">
        <v>3</v>
      </c>
      <c r="L1086" s="20" t="s">
        <v>7</v>
      </c>
      <c r="M1086" s="16">
        <v>1765.16</v>
      </c>
      <c r="N1086" s="14">
        <v>148.33</v>
      </c>
      <c r="O1086" s="28">
        <f t="shared" si="145"/>
        <v>5295.4800000000005</v>
      </c>
      <c r="P1086" s="29">
        <f t="shared" si="146"/>
        <v>444.99</v>
      </c>
      <c r="Q1086" s="29">
        <f t="shared" si="147"/>
        <v>5740.47</v>
      </c>
    </row>
    <row r="1087" spans="1:17" ht="28.8" customHeight="1">
      <c r="A1087" s="83" t="s">
        <v>1898</v>
      </c>
      <c r="B1087" s="83" t="s">
        <v>1882</v>
      </c>
      <c r="C1087" s="33" t="s">
        <v>43</v>
      </c>
      <c r="D1087" s="25"/>
      <c r="E1087" s="134" t="s">
        <v>1881</v>
      </c>
      <c r="F1087" s="135"/>
      <c r="G1087" s="135"/>
      <c r="H1087" s="135"/>
      <c r="I1087" s="135"/>
      <c r="J1087" s="135"/>
      <c r="K1087" s="93">
        <v>8</v>
      </c>
      <c r="L1087" s="20" t="s">
        <v>7</v>
      </c>
      <c r="M1087" s="16">
        <v>1826.38</v>
      </c>
      <c r="N1087" s="14">
        <v>141.75</v>
      </c>
      <c r="O1087" s="28">
        <f aca="true" t="shared" si="157" ref="O1087">SUM(K1087*M1087)</f>
        <v>14611.04</v>
      </c>
      <c r="P1087" s="29">
        <f aca="true" t="shared" si="158" ref="P1087">SUM(K1087*N1087)</f>
        <v>1134</v>
      </c>
      <c r="Q1087" s="29">
        <f aca="true" t="shared" si="159" ref="Q1087">SUM(O1087:P1087)</f>
        <v>15745.04</v>
      </c>
    </row>
    <row r="1088" spans="1:17" ht="12.75">
      <c r="A1088" s="83" t="s">
        <v>1899</v>
      </c>
      <c r="B1088" s="32" t="s">
        <v>823</v>
      </c>
      <c r="C1088" s="33" t="s">
        <v>43</v>
      </c>
      <c r="D1088" s="25"/>
      <c r="E1088" s="68" t="s">
        <v>822</v>
      </c>
      <c r="F1088" s="11"/>
      <c r="G1088" s="11"/>
      <c r="H1088" s="11"/>
      <c r="I1088" s="11"/>
      <c r="J1088" s="11"/>
      <c r="K1088" s="93">
        <v>1</v>
      </c>
      <c r="L1088" s="20" t="s">
        <v>7</v>
      </c>
      <c r="M1088" s="16">
        <v>2603</v>
      </c>
      <c r="N1088" s="15">
        <v>94.5</v>
      </c>
      <c r="O1088" s="28">
        <f t="shared" si="145"/>
        <v>2603</v>
      </c>
      <c r="P1088" s="29">
        <f t="shared" si="146"/>
        <v>94.5</v>
      </c>
      <c r="Q1088" s="29">
        <f t="shared" si="147"/>
        <v>2697.5</v>
      </c>
    </row>
    <row r="1089" spans="1:17" ht="30" customHeight="1">
      <c r="A1089" s="83" t="s">
        <v>1900</v>
      </c>
      <c r="B1089" s="83" t="s">
        <v>1833</v>
      </c>
      <c r="C1089" s="33" t="s">
        <v>43</v>
      </c>
      <c r="D1089" s="25"/>
      <c r="E1089" s="134" t="s">
        <v>1834</v>
      </c>
      <c r="F1089" s="135"/>
      <c r="G1089" s="135"/>
      <c r="H1089" s="135"/>
      <c r="I1089" s="135"/>
      <c r="J1089" s="135"/>
      <c r="K1089" s="13">
        <v>2</v>
      </c>
      <c r="L1089" s="20" t="s">
        <v>7</v>
      </c>
      <c r="M1089" s="16">
        <v>1554.91</v>
      </c>
      <c r="N1089" s="15">
        <v>70.86</v>
      </c>
      <c r="O1089" s="28">
        <f t="shared" si="145"/>
        <v>3109.82</v>
      </c>
      <c r="P1089" s="29">
        <f t="shared" si="146"/>
        <v>141.72</v>
      </c>
      <c r="Q1089" s="29">
        <f t="shared" si="147"/>
        <v>3251.54</v>
      </c>
    </row>
    <row r="1090" spans="1:17" ht="28.2" customHeight="1">
      <c r="A1090" s="83" t="s">
        <v>1901</v>
      </c>
      <c r="B1090" s="32" t="s">
        <v>784</v>
      </c>
      <c r="C1090" s="33" t="s">
        <v>43</v>
      </c>
      <c r="D1090" s="25"/>
      <c r="E1090" s="135" t="s">
        <v>783</v>
      </c>
      <c r="F1090" s="135"/>
      <c r="G1090" s="135"/>
      <c r="H1090" s="135"/>
      <c r="I1090" s="135"/>
      <c r="J1090" s="135"/>
      <c r="K1090" s="13">
        <v>4</v>
      </c>
      <c r="L1090" s="20" t="s">
        <v>7</v>
      </c>
      <c r="M1090" s="16">
        <v>1041.14</v>
      </c>
      <c r="N1090" s="15">
        <v>62.51</v>
      </c>
      <c r="O1090" s="28">
        <f t="shared" si="145"/>
        <v>4164.56</v>
      </c>
      <c r="P1090" s="29">
        <f t="shared" si="146"/>
        <v>250.04</v>
      </c>
      <c r="Q1090" s="29">
        <f t="shared" si="147"/>
        <v>4414.6</v>
      </c>
    </row>
    <row r="1091" spans="1:17" ht="12.75">
      <c r="A1091" s="83" t="s">
        <v>1902</v>
      </c>
      <c r="B1091" s="83" t="s">
        <v>1851</v>
      </c>
      <c r="C1091" s="33" t="s">
        <v>43</v>
      </c>
      <c r="D1091" s="25"/>
      <c r="E1091" s="134" t="s">
        <v>1852</v>
      </c>
      <c r="F1091" s="135"/>
      <c r="G1091" s="135"/>
      <c r="H1091" s="135"/>
      <c r="I1091" s="135"/>
      <c r="J1091" s="135"/>
      <c r="K1091" s="13">
        <v>2</v>
      </c>
      <c r="L1091" s="20" t="s">
        <v>7</v>
      </c>
      <c r="M1091" s="13">
        <v>834.88</v>
      </c>
      <c r="N1091" s="15">
        <v>62.51</v>
      </c>
      <c r="O1091" s="28">
        <f t="shared" si="145"/>
        <v>1669.76</v>
      </c>
      <c r="P1091" s="29">
        <f t="shared" si="146"/>
        <v>125.02</v>
      </c>
      <c r="Q1091" s="29">
        <f t="shared" si="147"/>
        <v>1794.78</v>
      </c>
    </row>
    <row r="1092" spans="1:17" ht="31.8" customHeight="1">
      <c r="A1092" s="83" t="s">
        <v>1903</v>
      </c>
      <c r="B1092" s="32" t="s">
        <v>786</v>
      </c>
      <c r="C1092" s="33" t="s">
        <v>43</v>
      </c>
      <c r="D1092" s="25"/>
      <c r="E1092" s="135" t="s">
        <v>785</v>
      </c>
      <c r="F1092" s="135"/>
      <c r="G1092" s="135"/>
      <c r="H1092" s="135"/>
      <c r="I1092" s="135"/>
      <c r="J1092" s="135"/>
      <c r="K1092" s="13">
        <v>5</v>
      </c>
      <c r="L1092" s="20" t="s">
        <v>7</v>
      </c>
      <c r="M1092" s="14">
        <v>569.13</v>
      </c>
      <c r="N1092" s="15">
        <v>47.25</v>
      </c>
      <c r="O1092" s="28">
        <f t="shared" si="145"/>
        <v>2845.65</v>
      </c>
      <c r="P1092" s="29">
        <f t="shared" si="146"/>
        <v>236.25</v>
      </c>
      <c r="Q1092" s="29">
        <f t="shared" si="147"/>
        <v>3081.9</v>
      </c>
    </row>
    <row r="1093" spans="1:17" ht="28.2" customHeight="1">
      <c r="A1093" s="83" t="s">
        <v>1904</v>
      </c>
      <c r="B1093" s="32" t="s">
        <v>788</v>
      </c>
      <c r="C1093" s="33" t="s">
        <v>43</v>
      </c>
      <c r="D1093" s="25"/>
      <c r="E1093" s="135" t="s">
        <v>787</v>
      </c>
      <c r="F1093" s="135"/>
      <c r="G1093" s="135"/>
      <c r="H1093" s="135"/>
      <c r="I1093" s="135"/>
      <c r="J1093" s="135"/>
      <c r="K1093" s="78">
        <v>1</v>
      </c>
      <c r="L1093" s="20" t="s">
        <v>7</v>
      </c>
      <c r="M1093" s="14">
        <v>569.13</v>
      </c>
      <c r="N1093" s="15">
        <v>47.25</v>
      </c>
      <c r="O1093" s="28">
        <f t="shared" si="145"/>
        <v>569.13</v>
      </c>
      <c r="P1093" s="29">
        <f t="shared" si="146"/>
        <v>47.25</v>
      </c>
      <c r="Q1093" s="29">
        <f t="shared" si="147"/>
        <v>616.38</v>
      </c>
    </row>
    <row r="1094" spans="1:17" ht="27.6" customHeight="1">
      <c r="A1094" s="83" t="s">
        <v>1905</v>
      </c>
      <c r="B1094" s="32" t="s">
        <v>790</v>
      </c>
      <c r="C1094" s="33" t="s">
        <v>43</v>
      </c>
      <c r="D1094" s="25"/>
      <c r="E1094" s="135" t="s">
        <v>789</v>
      </c>
      <c r="F1094" s="135"/>
      <c r="G1094" s="135"/>
      <c r="H1094" s="135"/>
      <c r="I1094" s="135"/>
      <c r="J1094" s="135"/>
      <c r="K1094" s="13">
        <v>8</v>
      </c>
      <c r="L1094" s="20" t="s">
        <v>7</v>
      </c>
      <c r="M1094" s="14">
        <v>485.45</v>
      </c>
      <c r="N1094" s="15">
        <v>47.25</v>
      </c>
      <c r="O1094" s="28">
        <f t="shared" si="145"/>
        <v>3883.6</v>
      </c>
      <c r="P1094" s="29">
        <f t="shared" si="146"/>
        <v>378</v>
      </c>
      <c r="Q1094" s="29">
        <f t="shared" si="147"/>
        <v>4261.6</v>
      </c>
    </row>
    <row r="1095" spans="1:17" ht="25.2" customHeight="1">
      <c r="A1095" s="83" t="s">
        <v>1906</v>
      </c>
      <c r="B1095" s="32" t="s">
        <v>792</v>
      </c>
      <c r="C1095" s="33" t="s">
        <v>43</v>
      </c>
      <c r="D1095" s="25"/>
      <c r="E1095" s="135" t="s">
        <v>791</v>
      </c>
      <c r="F1095" s="135"/>
      <c r="G1095" s="135"/>
      <c r="H1095" s="135"/>
      <c r="I1095" s="135"/>
      <c r="J1095" s="135"/>
      <c r="K1095" s="13">
        <v>4</v>
      </c>
      <c r="L1095" s="20" t="s">
        <v>7</v>
      </c>
      <c r="M1095" s="14">
        <v>477.84</v>
      </c>
      <c r="N1095" s="15">
        <v>23.64</v>
      </c>
      <c r="O1095" s="28">
        <f t="shared" si="145"/>
        <v>1911.36</v>
      </c>
      <c r="P1095" s="29">
        <f t="shared" si="146"/>
        <v>94.56</v>
      </c>
      <c r="Q1095" s="29">
        <f t="shared" si="147"/>
        <v>2005.9199999999998</v>
      </c>
    </row>
    <row r="1096" spans="1:17" ht="29.4" customHeight="1">
      <c r="A1096" s="83" t="s">
        <v>1907</v>
      </c>
      <c r="B1096" s="32" t="s">
        <v>794</v>
      </c>
      <c r="C1096" s="33" t="s">
        <v>43</v>
      </c>
      <c r="D1096" s="25"/>
      <c r="E1096" s="135" t="s">
        <v>793</v>
      </c>
      <c r="F1096" s="135"/>
      <c r="G1096" s="135"/>
      <c r="H1096" s="135"/>
      <c r="I1096" s="135"/>
      <c r="J1096" s="135"/>
      <c r="K1096" s="13">
        <v>7</v>
      </c>
      <c r="L1096" s="20" t="s">
        <v>7</v>
      </c>
      <c r="M1096" s="14">
        <v>477.84</v>
      </c>
      <c r="N1096" s="15">
        <v>23.64</v>
      </c>
      <c r="O1096" s="28">
        <f t="shared" si="145"/>
        <v>3344.8799999999997</v>
      </c>
      <c r="P1096" s="29">
        <f t="shared" si="146"/>
        <v>165.48000000000002</v>
      </c>
      <c r="Q1096" s="29">
        <f t="shared" si="147"/>
        <v>3510.3599999999997</v>
      </c>
    </row>
    <row r="1097" spans="1:17" ht="27" customHeight="1">
      <c r="A1097" s="83" t="s">
        <v>1908</v>
      </c>
      <c r="B1097" s="32" t="s">
        <v>796</v>
      </c>
      <c r="C1097" s="33" t="s">
        <v>43</v>
      </c>
      <c r="D1097" s="25"/>
      <c r="E1097" s="135" t="s">
        <v>795</v>
      </c>
      <c r="F1097" s="135"/>
      <c r="G1097" s="135"/>
      <c r="H1097" s="135"/>
      <c r="I1097" s="135"/>
      <c r="J1097" s="135"/>
      <c r="K1097" s="13">
        <v>1</v>
      </c>
      <c r="L1097" s="20" t="s">
        <v>7</v>
      </c>
      <c r="M1097" s="13">
        <v>477.84</v>
      </c>
      <c r="N1097" s="13">
        <v>23.64</v>
      </c>
      <c r="O1097" s="28">
        <f t="shared" si="145"/>
        <v>477.84</v>
      </c>
      <c r="P1097" s="29">
        <f t="shared" si="146"/>
        <v>23.64</v>
      </c>
      <c r="Q1097" s="29">
        <f t="shared" si="147"/>
        <v>501.47999999999996</v>
      </c>
    </row>
    <row r="1098" spans="1:17" ht="27" customHeight="1">
      <c r="A1098" s="83" t="s">
        <v>836</v>
      </c>
      <c r="B1098" s="32">
        <v>93673</v>
      </c>
      <c r="C1098" s="32" t="s">
        <v>42</v>
      </c>
      <c r="D1098" s="25"/>
      <c r="E1098" s="134" t="s">
        <v>1929</v>
      </c>
      <c r="F1098" s="135"/>
      <c r="G1098" s="135"/>
      <c r="H1098" s="135"/>
      <c r="I1098" s="135"/>
      <c r="J1098" s="135"/>
      <c r="K1098" s="13">
        <v>9</v>
      </c>
      <c r="L1098" s="20" t="s">
        <v>7</v>
      </c>
      <c r="M1098" s="13">
        <v>91.68</v>
      </c>
      <c r="N1098" s="13">
        <v>26.81</v>
      </c>
      <c r="O1098" s="28">
        <f aca="true" t="shared" si="160" ref="O1098:O1110">SUM(K1098*M1098)</f>
        <v>825.1200000000001</v>
      </c>
      <c r="P1098" s="29">
        <f aca="true" t="shared" si="161" ref="P1098:P1110">SUM(K1098*N1098)</f>
        <v>241.29</v>
      </c>
      <c r="Q1098" s="29">
        <f aca="true" t="shared" si="162" ref="Q1098:Q1110">SUM(O1098:P1098)</f>
        <v>1066.41</v>
      </c>
    </row>
    <row r="1099" spans="1:17" ht="27" customHeight="1">
      <c r="A1099" s="83" t="s">
        <v>837</v>
      </c>
      <c r="B1099" s="32">
        <v>93672</v>
      </c>
      <c r="C1099" s="32" t="s">
        <v>42</v>
      </c>
      <c r="D1099" s="25"/>
      <c r="E1099" s="134" t="s">
        <v>1909</v>
      </c>
      <c r="F1099" s="135"/>
      <c r="G1099" s="135"/>
      <c r="H1099" s="135"/>
      <c r="I1099" s="135"/>
      <c r="J1099" s="135"/>
      <c r="K1099" s="13">
        <v>12</v>
      </c>
      <c r="L1099" s="20" t="s">
        <v>7</v>
      </c>
      <c r="M1099" s="13">
        <v>89.54</v>
      </c>
      <c r="N1099" s="13">
        <v>19.18</v>
      </c>
      <c r="O1099" s="28">
        <f t="shared" si="160"/>
        <v>1074.48</v>
      </c>
      <c r="P1099" s="29">
        <f t="shared" si="161"/>
        <v>230.16</v>
      </c>
      <c r="Q1099" s="29">
        <f t="shared" si="162"/>
        <v>1304.64</v>
      </c>
    </row>
    <row r="1100" spans="1:17" ht="27" customHeight="1">
      <c r="A1100" s="83" t="s">
        <v>838</v>
      </c>
      <c r="B1100" s="32">
        <v>93671</v>
      </c>
      <c r="C1100" s="32" t="s">
        <v>42</v>
      </c>
      <c r="D1100" s="25"/>
      <c r="E1100" s="134" t="s">
        <v>1933</v>
      </c>
      <c r="F1100" s="135"/>
      <c r="G1100" s="135"/>
      <c r="H1100" s="135"/>
      <c r="I1100" s="135"/>
      <c r="J1100" s="135"/>
      <c r="K1100" s="13">
        <v>1</v>
      </c>
      <c r="L1100" s="20" t="s">
        <v>7</v>
      </c>
      <c r="M1100" s="13">
        <v>88.38</v>
      </c>
      <c r="N1100" s="13">
        <v>12.93</v>
      </c>
      <c r="O1100" s="28">
        <f t="shared" si="160"/>
        <v>88.38</v>
      </c>
      <c r="P1100" s="29">
        <f t="shared" si="161"/>
        <v>12.93</v>
      </c>
      <c r="Q1100" s="29">
        <f t="shared" si="162"/>
        <v>101.31</v>
      </c>
    </row>
    <row r="1101" spans="1:17" ht="27" customHeight="1">
      <c r="A1101" s="83" t="s">
        <v>839</v>
      </c>
      <c r="B1101" s="32">
        <v>93669</v>
      </c>
      <c r="C1101" s="32" t="s">
        <v>42</v>
      </c>
      <c r="D1101" s="25"/>
      <c r="E1101" s="134" t="s">
        <v>1934</v>
      </c>
      <c r="F1101" s="135"/>
      <c r="G1101" s="135"/>
      <c r="H1101" s="135"/>
      <c r="I1101" s="135"/>
      <c r="J1101" s="135"/>
      <c r="K1101" s="13">
        <v>2</v>
      </c>
      <c r="L1101" s="20" t="s">
        <v>7</v>
      </c>
      <c r="M1101" s="13">
        <v>86.94</v>
      </c>
      <c r="N1101" s="13">
        <v>9.4</v>
      </c>
      <c r="O1101" s="28">
        <f t="shared" si="160"/>
        <v>173.88</v>
      </c>
      <c r="P1101" s="29">
        <f t="shared" si="161"/>
        <v>18.8</v>
      </c>
      <c r="Q1101" s="29">
        <f t="shared" si="162"/>
        <v>192.68</v>
      </c>
    </row>
    <row r="1102" spans="1:17" ht="27" customHeight="1">
      <c r="A1102" s="83" t="s">
        <v>1910</v>
      </c>
      <c r="B1102" s="32">
        <v>93667</v>
      </c>
      <c r="C1102" s="32" t="s">
        <v>42</v>
      </c>
      <c r="D1102" s="25"/>
      <c r="E1102" s="134" t="s">
        <v>1940</v>
      </c>
      <c r="F1102" s="135"/>
      <c r="G1102" s="135"/>
      <c r="H1102" s="135"/>
      <c r="I1102" s="135"/>
      <c r="J1102" s="135"/>
      <c r="K1102" s="13">
        <v>1</v>
      </c>
      <c r="L1102" s="20" t="s">
        <v>7</v>
      </c>
      <c r="M1102" s="13">
        <v>85.19</v>
      </c>
      <c r="N1102" s="13">
        <v>4.99</v>
      </c>
      <c r="O1102" s="28">
        <f t="shared" si="160"/>
        <v>85.19</v>
      </c>
      <c r="P1102" s="29">
        <f t="shared" si="161"/>
        <v>4.99</v>
      </c>
      <c r="Q1102" s="29">
        <f t="shared" si="162"/>
        <v>90.17999999999999</v>
      </c>
    </row>
    <row r="1103" spans="1:17" ht="27" customHeight="1">
      <c r="A1103" s="83" t="s">
        <v>1911</v>
      </c>
      <c r="B1103" s="32">
        <v>93665</v>
      </c>
      <c r="C1103" s="32" t="s">
        <v>42</v>
      </c>
      <c r="D1103" s="25"/>
      <c r="E1103" s="135" t="s">
        <v>824</v>
      </c>
      <c r="F1103" s="135"/>
      <c r="G1103" s="135"/>
      <c r="H1103" s="135"/>
      <c r="I1103" s="135"/>
      <c r="J1103" s="135"/>
      <c r="K1103" s="13">
        <v>5</v>
      </c>
      <c r="L1103" s="20" t="s">
        <v>7</v>
      </c>
      <c r="M1103" s="13">
        <v>70.7</v>
      </c>
      <c r="N1103" s="13">
        <v>12.79</v>
      </c>
      <c r="O1103" s="28">
        <f t="shared" si="160"/>
        <v>353.5</v>
      </c>
      <c r="P1103" s="29">
        <f t="shared" si="161"/>
        <v>63.949999999999996</v>
      </c>
      <c r="Q1103" s="29">
        <f t="shared" si="162"/>
        <v>417.45</v>
      </c>
    </row>
    <row r="1104" spans="1:17" ht="27" customHeight="1">
      <c r="A1104" s="83" t="s">
        <v>1912</v>
      </c>
      <c r="B1104" s="32">
        <v>93664</v>
      </c>
      <c r="C1104" s="32" t="s">
        <v>42</v>
      </c>
      <c r="D1104" s="25"/>
      <c r="E1104" s="134" t="s">
        <v>1936</v>
      </c>
      <c r="F1104" s="135"/>
      <c r="G1104" s="135"/>
      <c r="H1104" s="135"/>
      <c r="I1104" s="135"/>
      <c r="J1104" s="135"/>
      <c r="K1104" s="13">
        <v>5</v>
      </c>
      <c r="L1104" s="20" t="s">
        <v>7</v>
      </c>
      <c r="M1104" s="13">
        <v>70.91</v>
      </c>
      <c r="N1104" s="13">
        <v>8.63</v>
      </c>
      <c r="O1104" s="28">
        <f t="shared" si="160"/>
        <v>354.54999999999995</v>
      </c>
      <c r="P1104" s="29">
        <f t="shared" si="161"/>
        <v>43.150000000000006</v>
      </c>
      <c r="Q1104" s="29">
        <f t="shared" si="162"/>
        <v>397.69999999999993</v>
      </c>
    </row>
    <row r="1105" spans="1:17" ht="27" customHeight="1">
      <c r="A1105" s="83" t="s">
        <v>1913</v>
      </c>
      <c r="B1105" s="32">
        <v>93662</v>
      </c>
      <c r="C1105" s="32" t="s">
        <v>42</v>
      </c>
      <c r="D1105" s="25"/>
      <c r="E1105" s="134" t="s">
        <v>1937</v>
      </c>
      <c r="F1105" s="135"/>
      <c r="G1105" s="135"/>
      <c r="H1105" s="135"/>
      <c r="I1105" s="135"/>
      <c r="J1105" s="135"/>
      <c r="K1105" s="13">
        <v>1</v>
      </c>
      <c r="L1105" s="20" t="s">
        <v>7</v>
      </c>
      <c r="M1105" s="13">
        <v>69.96</v>
      </c>
      <c r="N1105" s="13">
        <v>6.25</v>
      </c>
      <c r="O1105" s="28">
        <f t="shared" si="160"/>
        <v>69.96</v>
      </c>
      <c r="P1105" s="29">
        <f t="shared" si="161"/>
        <v>6.25</v>
      </c>
      <c r="Q1105" s="29">
        <f t="shared" si="162"/>
        <v>76.21</v>
      </c>
    </row>
    <row r="1106" spans="1:17" ht="27" customHeight="1">
      <c r="A1106" s="83" t="s">
        <v>1915</v>
      </c>
      <c r="B1106" s="32">
        <v>93661</v>
      </c>
      <c r="C1106" s="32" t="s">
        <v>42</v>
      </c>
      <c r="D1106" s="25"/>
      <c r="E1106" s="134" t="s">
        <v>1938</v>
      </c>
      <c r="F1106" s="135"/>
      <c r="G1106" s="135"/>
      <c r="H1106" s="135"/>
      <c r="I1106" s="135"/>
      <c r="J1106" s="135"/>
      <c r="K1106" s="13">
        <v>2</v>
      </c>
      <c r="L1106" s="20" t="s">
        <v>7</v>
      </c>
      <c r="M1106" s="13">
        <v>68.91</v>
      </c>
      <c r="N1106" s="13">
        <v>4.49</v>
      </c>
      <c r="O1106" s="28">
        <f t="shared" si="160"/>
        <v>137.82</v>
      </c>
      <c r="P1106" s="29">
        <f t="shared" si="161"/>
        <v>8.98</v>
      </c>
      <c r="Q1106" s="29">
        <f t="shared" si="162"/>
        <v>146.79999999999998</v>
      </c>
    </row>
    <row r="1107" spans="1:17" ht="27" customHeight="1">
      <c r="A1107" s="83" t="s">
        <v>1916</v>
      </c>
      <c r="B1107" s="32">
        <v>93660</v>
      </c>
      <c r="C1107" s="32" t="s">
        <v>42</v>
      </c>
      <c r="D1107" s="25"/>
      <c r="E1107" s="134" t="s">
        <v>1939</v>
      </c>
      <c r="F1107" s="135"/>
      <c r="G1107" s="135"/>
      <c r="H1107" s="135"/>
      <c r="I1107" s="135"/>
      <c r="J1107" s="135"/>
      <c r="K1107" s="13">
        <v>25</v>
      </c>
      <c r="L1107" s="20" t="s">
        <v>7</v>
      </c>
      <c r="M1107" s="13">
        <v>68.8</v>
      </c>
      <c r="N1107" s="13">
        <v>3.33</v>
      </c>
      <c r="O1107" s="28">
        <f t="shared" si="160"/>
        <v>1720</v>
      </c>
      <c r="P1107" s="29">
        <f t="shared" si="161"/>
        <v>83.25</v>
      </c>
      <c r="Q1107" s="29">
        <f t="shared" si="162"/>
        <v>1803.25</v>
      </c>
    </row>
    <row r="1108" spans="1:17" ht="27" customHeight="1">
      <c r="A1108" s="83" t="s">
        <v>1917</v>
      </c>
      <c r="B1108" s="32">
        <v>93659</v>
      </c>
      <c r="C1108" s="32" t="s">
        <v>42</v>
      </c>
      <c r="D1108" s="25"/>
      <c r="E1108" s="134" t="s">
        <v>1930</v>
      </c>
      <c r="F1108" s="134"/>
      <c r="G1108" s="134"/>
      <c r="H1108" s="134"/>
      <c r="I1108" s="134"/>
      <c r="J1108" s="134"/>
      <c r="K1108" s="13">
        <v>3</v>
      </c>
      <c r="L1108" s="20" t="s">
        <v>7</v>
      </c>
      <c r="M1108" s="13">
        <v>20.74</v>
      </c>
      <c r="N1108" s="13">
        <v>8.94</v>
      </c>
      <c r="O1108" s="28">
        <f t="shared" si="160"/>
        <v>62.22</v>
      </c>
      <c r="P1108" s="29">
        <f t="shared" si="161"/>
        <v>26.82</v>
      </c>
      <c r="Q1108" s="29">
        <f t="shared" si="162"/>
        <v>89.03999999999999</v>
      </c>
    </row>
    <row r="1109" spans="1:17" ht="27" customHeight="1">
      <c r="A1109" s="83" t="s">
        <v>1914</v>
      </c>
      <c r="B1109" s="32">
        <v>93658</v>
      </c>
      <c r="C1109" s="32" t="s">
        <v>42</v>
      </c>
      <c r="D1109" s="25"/>
      <c r="E1109" s="134" t="s">
        <v>1931</v>
      </c>
      <c r="F1109" s="134"/>
      <c r="G1109" s="134"/>
      <c r="H1109" s="134"/>
      <c r="I1109" s="134"/>
      <c r="J1109" s="134"/>
      <c r="K1109" s="13">
        <v>71</v>
      </c>
      <c r="L1109" s="20" t="s">
        <v>7</v>
      </c>
      <c r="M1109" s="13">
        <v>20.03</v>
      </c>
      <c r="N1109" s="13">
        <v>6.4</v>
      </c>
      <c r="O1109" s="28">
        <f t="shared" si="160"/>
        <v>1422.13</v>
      </c>
      <c r="P1109" s="29">
        <f t="shared" si="161"/>
        <v>454.40000000000003</v>
      </c>
      <c r="Q1109" s="29">
        <f t="shared" si="162"/>
        <v>1876.5300000000002</v>
      </c>
    </row>
    <row r="1110" spans="1:17" ht="27" customHeight="1">
      <c r="A1110" s="83" t="s">
        <v>1918</v>
      </c>
      <c r="B1110" s="32">
        <v>93656</v>
      </c>
      <c r="C1110" s="32" t="s">
        <v>42</v>
      </c>
      <c r="D1110" s="25"/>
      <c r="E1110" s="134" t="s">
        <v>1932</v>
      </c>
      <c r="F1110" s="134"/>
      <c r="G1110" s="134"/>
      <c r="H1110" s="134"/>
      <c r="I1110" s="134"/>
      <c r="J1110" s="134"/>
      <c r="K1110" s="13">
        <v>18</v>
      </c>
      <c r="L1110" s="20" t="s">
        <v>7</v>
      </c>
      <c r="M1110" s="13">
        <v>13.64</v>
      </c>
      <c r="N1110" s="13">
        <v>3.14</v>
      </c>
      <c r="O1110" s="28">
        <f t="shared" si="160"/>
        <v>245.52</v>
      </c>
      <c r="P1110" s="29">
        <f t="shared" si="161"/>
        <v>56.52</v>
      </c>
      <c r="Q1110" s="29">
        <f t="shared" si="162"/>
        <v>302.04</v>
      </c>
    </row>
    <row r="1111" spans="1:17" ht="27" customHeight="1">
      <c r="A1111" s="83" t="s">
        <v>1919</v>
      </c>
      <c r="B1111" s="32">
        <v>93655</v>
      </c>
      <c r="C1111" s="32" t="s">
        <v>42</v>
      </c>
      <c r="D1111" s="25"/>
      <c r="E1111" s="135" t="s">
        <v>827</v>
      </c>
      <c r="F1111" s="135"/>
      <c r="G1111" s="135"/>
      <c r="H1111" s="135"/>
      <c r="I1111" s="135"/>
      <c r="J1111" s="135"/>
      <c r="K1111" s="13">
        <v>5</v>
      </c>
      <c r="L1111" s="20" t="s">
        <v>7</v>
      </c>
      <c r="M1111" s="13">
        <v>13.64</v>
      </c>
      <c r="N1111" s="13">
        <v>3.14</v>
      </c>
      <c r="O1111" s="28">
        <f aca="true" t="shared" si="163" ref="O1111:O1117">SUM(K1111*M1111)</f>
        <v>68.2</v>
      </c>
      <c r="P1111" s="29">
        <f aca="true" t="shared" si="164" ref="P1111:P1117">SUM(K1111*N1111)</f>
        <v>15.700000000000001</v>
      </c>
      <c r="Q1111" s="29">
        <f aca="true" t="shared" si="165" ref="Q1111:Q1117">SUM(O1111:P1111)</f>
        <v>83.9</v>
      </c>
    </row>
    <row r="1112" spans="1:17" ht="27" customHeight="1">
      <c r="A1112" s="83" t="s">
        <v>1920</v>
      </c>
      <c r="B1112" s="32">
        <v>93654</v>
      </c>
      <c r="C1112" s="32" t="s">
        <v>42</v>
      </c>
      <c r="D1112" s="25"/>
      <c r="E1112" s="135" t="s">
        <v>826</v>
      </c>
      <c r="F1112" s="135"/>
      <c r="G1112" s="135"/>
      <c r="H1112" s="135"/>
      <c r="I1112" s="135"/>
      <c r="J1112" s="135"/>
      <c r="K1112" s="13">
        <v>162</v>
      </c>
      <c r="L1112" s="20" t="s">
        <v>7</v>
      </c>
      <c r="M1112" s="15">
        <v>13.11</v>
      </c>
      <c r="N1112" s="13">
        <v>2.26</v>
      </c>
      <c r="O1112" s="28">
        <f t="shared" si="163"/>
        <v>2123.8199999999997</v>
      </c>
      <c r="P1112" s="29">
        <f t="shared" si="164"/>
        <v>366.11999999999995</v>
      </c>
      <c r="Q1112" s="29">
        <f t="shared" si="165"/>
        <v>2489.9399999999996</v>
      </c>
    </row>
    <row r="1113" spans="1:17" ht="27" customHeight="1">
      <c r="A1113" s="83" t="s">
        <v>1921</v>
      </c>
      <c r="B1113" s="32">
        <v>93653</v>
      </c>
      <c r="C1113" s="32" t="s">
        <v>42</v>
      </c>
      <c r="D1113" s="25"/>
      <c r="E1113" s="135" t="s">
        <v>825</v>
      </c>
      <c r="F1113" s="135"/>
      <c r="G1113" s="135"/>
      <c r="H1113" s="135"/>
      <c r="I1113" s="135"/>
      <c r="J1113" s="135"/>
      <c r="K1113" s="13">
        <v>430</v>
      </c>
      <c r="L1113" s="20" t="s">
        <v>7</v>
      </c>
      <c r="M1113" s="15">
        <v>13.06</v>
      </c>
      <c r="N1113" s="13">
        <v>1.66</v>
      </c>
      <c r="O1113" s="28">
        <f t="shared" si="163"/>
        <v>5615.8</v>
      </c>
      <c r="P1113" s="29">
        <f t="shared" si="164"/>
        <v>713.8</v>
      </c>
      <c r="Q1113" s="29">
        <f t="shared" si="165"/>
        <v>6329.6</v>
      </c>
    </row>
    <row r="1114" spans="1:17" ht="16.2" customHeight="1">
      <c r="A1114" s="83" t="s">
        <v>1922</v>
      </c>
      <c r="B1114" s="32" t="s">
        <v>828</v>
      </c>
      <c r="C1114" s="33" t="s">
        <v>43</v>
      </c>
      <c r="D1114" s="25"/>
      <c r="E1114" s="124" t="s">
        <v>829</v>
      </c>
      <c r="F1114" s="11"/>
      <c r="G1114" s="11"/>
      <c r="H1114" s="11"/>
      <c r="I1114" s="11"/>
      <c r="J1114" s="11"/>
      <c r="K1114" s="13">
        <v>76</v>
      </c>
      <c r="L1114" s="20" t="s">
        <v>7</v>
      </c>
      <c r="M1114" s="14">
        <v>120.93</v>
      </c>
      <c r="N1114" s="15">
        <v>23.64</v>
      </c>
      <c r="O1114" s="28">
        <f t="shared" si="163"/>
        <v>9190.68</v>
      </c>
      <c r="P1114" s="29">
        <f t="shared" si="164"/>
        <v>1796.64</v>
      </c>
      <c r="Q1114" s="29">
        <f t="shared" si="165"/>
        <v>10987.32</v>
      </c>
    </row>
    <row r="1115" spans="1:17" ht="12.75">
      <c r="A1115" s="83" t="s">
        <v>1923</v>
      </c>
      <c r="B1115" s="32" t="s">
        <v>831</v>
      </c>
      <c r="C1115" s="33" t="s">
        <v>43</v>
      </c>
      <c r="D1115" s="25"/>
      <c r="E1115" s="124" t="s">
        <v>830</v>
      </c>
      <c r="F1115" s="11"/>
      <c r="G1115" s="11"/>
      <c r="H1115" s="11"/>
      <c r="I1115" s="11"/>
      <c r="J1115" s="11"/>
      <c r="K1115" s="13">
        <v>63</v>
      </c>
      <c r="L1115" s="20" t="s">
        <v>7</v>
      </c>
      <c r="M1115" s="14">
        <v>123.78</v>
      </c>
      <c r="N1115" s="15">
        <v>23.64</v>
      </c>
      <c r="O1115" s="28">
        <f t="shared" si="163"/>
        <v>7798.14</v>
      </c>
      <c r="P1115" s="29">
        <f t="shared" si="164"/>
        <v>1489.32</v>
      </c>
      <c r="Q1115" s="29">
        <f t="shared" si="165"/>
        <v>9287.460000000001</v>
      </c>
    </row>
    <row r="1116" spans="1:17" ht="12.75">
      <c r="A1116" s="83" t="s">
        <v>1924</v>
      </c>
      <c r="B1116" s="32" t="s">
        <v>833</v>
      </c>
      <c r="C1116" s="33" t="s">
        <v>43</v>
      </c>
      <c r="D1116" s="25"/>
      <c r="E1116" s="124" t="s">
        <v>832</v>
      </c>
      <c r="F1116" s="11"/>
      <c r="G1116" s="11"/>
      <c r="H1116" s="11"/>
      <c r="I1116" s="11"/>
      <c r="J1116" s="11"/>
      <c r="K1116" s="13">
        <v>152</v>
      </c>
      <c r="L1116" s="20" t="s">
        <v>7</v>
      </c>
      <c r="M1116" s="14">
        <v>126.51</v>
      </c>
      <c r="N1116" s="15">
        <v>29.13</v>
      </c>
      <c r="O1116" s="28">
        <f t="shared" si="163"/>
        <v>19229.52</v>
      </c>
      <c r="P1116" s="29">
        <f t="shared" si="164"/>
        <v>4427.76</v>
      </c>
      <c r="Q1116" s="29">
        <f t="shared" si="165"/>
        <v>23657.28</v>
      </c>
    </row>
    <row r="1117" spans="1:17" ht="27" customHeight="1">
      <c r="A1117" s="83" t="s">
        <v>1925</v>
      </c>
      <c r="B1117" s="32" t="s">
        <v>834</v>
      </c>
      <c r="C1117" s="33" t="s">
        <v>43</v>
      </c>
      <c r="D1117" s="25"/>
      <c r="E1117" s="134" t="s">
        <v>1935</v>
      </c>
      <c r="F1117" s="135"/>
      <c r="G1117" s="135"/>
      <c r="H1117" s="135"/>
      <c r="I1117" s="135"/>
      <c r="J1117" s="122"/>
      <c r="K1117" s="93">
        <v>1500</v>
      </c>
      <c r="L1117" s="20" t="s">
        <v>11</v>
      </c>
      <c r="M1117" s="13">
        <v>2.65</v>
      </c>
      <c r="N1117" s="13">
        <v>5.76</v>
      </c>
      <c r="O1117" s="28">
        <f t="shared" si="163"/>
        <v>3975</v>
      </c>
      <c r="P1117" s="29">
        <f t="shared" si="164"/>
        <v>8640</v>
      </c>
      <c r="Q1117" s="29">
        <f t="shared" si="165"/>
        <v>12615</v>
      </c>
    </row>
    <row r="1118" spans="1:17" ht="41.4" customHeight="1">
      <c r="A1118" s="83" t="s">
        <v>1926</v>
      </c>
      <c r="B1118" s="32" t="s">
        <v>776</v>
      </c>
      <c r="C1118" s="33" t="s">
        <v>43</v>
      </c>
      <c r="D1118" s="25"/>
      <c r="E1118" s="134" t="s">
        <v>1941</v>
      </c>
      <c r="F1118" s="135"/>
      <c r="G1118" s="135"/>
      <c r="H1118" s="135"/>
      <c r="I1118" s="135"/>
      <c r="J1118" s="135"/>
      <c r="K1118" s="14">
        <v>210</v>
      </c>
      <c r="L1118" s="20" t="s">
        <v>6</v>
      </c>
      <c r="M1118" s="14">
        <v>187.68</v>
      </c>
      <c r="N1118" s="15">
        <v>38.41</v>
      </c>
      <c r="O1118" s="28">
        <f aca="true" t="shared" si="166" ref="O1118:O1120">SUM(K1118*M1118)</f>
        <v>39412.8</v>
      </c>
      <c r="P1118" s="29">
        <f aca="true" t="shared" si="167" ref="P1118:P1120">SUM(K1118*N1118)</f>
        <v>8066.099999999999</v>
      </c>
      <c r="Q1118" s="29">
        <f aca="true" t="shared" si="168" ref="Q1118:Q1120">SUM(O1118:P1118)</f>
        <v>47478.9</v>
      </c>
    </row>
    <row r="1119" spans="1:17" ht="41.4" customHeight="1">
      <c r="A1119" s="83" t="s">
        <v>1927</v>
      </c>
      <c r="B1119" s="32" t="s">
        <v>777</v>
      </c>
      <c r="C1119" s="33" t="s">
        <v>43</v>
      </c>
      <c r="D1119" s="25"/>
      <c r="E1119" s="134" t="s">
        <v>1942</v>
      </c>
      <c r="F1119" s="135"/>
      <c r="G1119" s="135"/>
      <c r="H1119" s="135"/>
      <c r="I1119" s="135"/>
      <c r="J1119" s="135"/>
      <c r="K1119" s="14">
        <v>111</v>
      </c>
      <c r="L1119" s="20" t="s">
        <v>6</v>
      </c>
      <c r="M1119" s="14">
        <v>157.66</v>
      </c>
      <c r="N1119" s="15">
        <v>34.58</v>
      </c>
      <c r="O1119" s="28">
        <f t="shared" si="166"/>
        <v>17500.26</v>
      </c>
      <c r="P1119" s="29">
        <f t="shared" si="167"/>
        <v>3838.3799999999997</v>
      </c>
      <c r="Q1119" s="29">
        <f t="shared" si="168"/>
        <v>21338.64</v>
      </c>
    </row>
    <row r="1120" spans="1:17" ht="41.4" customHeight="1">
      <c r="A1120" s="83" t="s">
        <v>1928</v>
      </c>
      <c r="B1120" s="32" t="s">
        <v>778</v>
      </c>
      <c r="C1120" s="33" t="s">
        <v>43</v>
      </c>
      <c r="D1120" s="25"/>
      <c r="E1120" s="134" t="s">
        <v>1943</v>
      </c>
      <c r="F1120" s="135"/>
      <c r="G1120" s="135"/>
      <c r="H1120" s="135"/>
      <c r="I1120" s="135"/>
      <c r="J1120" s="135"/>
      <c r="K1120" s="15">
        <v>75</v>
      </c>
      <c r="L1120" s="20" t="s">
        <v>6</v>
      </c>
      <c r="M1120" s="14">
        <v>131.88</v>
      </c>
      <c r="N1120" s="15">
        <v>26.89</v>
      </c>
      <c r="O1120" s="28">
        <f t="shared" si="166"/>
        <v>9891</v>
      </c>
      <c r="P1120" s="29">
        <f t="shared" si="167"/>
        <v>2016.75</v>
      </c>
      <c r="Q1120" s="29">
        <f t="shared" si="168"/>
        <v>11907.75</v>
      </c>
    </row>
    <row r="1121" spans="1:17" ht="26.4" customHeight="1">
      <c r="A1121" s="25"/>
      <c r="B1121" s="25"/>
      <c r="C1121" s="25"/>
      <c r="D1121" s="25"/>
      <c r="E1121" s="136" t="s">
        <v>1816</v>
      </c>
      <c r="F1121" s="136"/>
      <c r="G1121" s="136"/>
      <c r="H1121" s="136"/>
      <c r="I1121" s="136"/>
      <c r="J1121" s="136"/>
      <c r="K1121" s="11"/>
      <c r="L1121" s="20"/>
      <c r="O1121" s="49">
        <f>SUM(O1070:O1120)</f>
        <v>1018105.1100000001</v>
      </c>
      <c r="P1121" s="49">
        <f>SUM(P1070:P1120)</f>
        <v>157534.79</v>
      </c>
      <c r="Q1121" s="49">
        <f>SUM(Q1070:Q1120)</f>
        <v>1175639.9000000001</v>
      </c>
    </row>
    <row r="1122" spans="1:17" ht="12.75">
      <c r="A1122" s="25"/>
      <c r="B1122" s="25"/>
      <c r="C1122" s="25"/>
      <c r="D1122" s="25"/>
      <c r="E1122" s="67"/>
      <c r="F1122" s="67"/>
      <c r="G1122" s="67"/>
      <c r="H1122" s="67"/>
      <c r="I1122" s="67"/>
      <c r="J1122" s="67"/>
      <c r="K1122" s="11"/>
      <c r="L1122" s="20"/>
      <c r="M1122" s="17"/>
      <c r="N1122" s="18"/>
      <c r="O1122" s="17"/>
      <c r="P1122" s="18"/>
      <c r="Q1122" s="17"/>
    </row>
    <row r="1123" spans="1:18" ht="12.75">
      <c r="A1123" s="57" t="s">
        <v>840</v>
      </c>
      <c r="B1123" s="25"/>
      <c r="C1123" s="25"/>
      <c r="D1123" s="25"/>
      <c r="E1123" s="140" t="s">
        <v>842</v>
      </c>
      <c r="F1123" s="140"/>
      <c r="G1123" s="140"/>
      <c r="H1123" s="140"/>
      <c r="I1123" s="140"/>
      <c r="J1123" s="140"/>
      <c r="K1123" s="11"/>
      <c r="L1123" s="31"/>
      <c r="M1123" s="11"/>
      <c r="N1123" s="11"/>
      <c r="O1123" s="11"/>
      <c r="P1123" s="11"/>
      <c r="Q1123" s="11"/>
      <c r="R1123" s="11"/>
    </row>
    <row r="1124" spans="1:18" ht="45.6" customHeight="1">
      <c r="A1124" s="32" t="s">
        <v>841</v>
      </c>
      <c r="B1124" s="83" t="s">
        <v>2002</v>
      </c>
      <c r="C1124" s="33" t="s">
        <v>43</v>
      </c>
      <c r="D1124" s="25"/>
      <c r="E1124" s="134" t="s">
        <v>2003</v>
      </c>
      <c r="F1124" s="134"/>
      <c r="G1124" s="134"/>
      <c r="H1124" s="134"/>
      <c r="I1124" s="134"/>
      <c r="J1124" s="134"/>
      <c r="K1124" s="15">
        <v>20</v>
      </c>
      <c r="L1124" s="20" t="s">
        <v>7</v>
      </c>
      <c r="M1124" s="14">
        <v>293.68</v>
      </c>
      <c r="N1124" s="15">
        <v>57.63</v>
      </c>
      <c r="O1124" s="28">
        <f aca="true" t="shared" si="169" ref="O1124">SUM(K1124*M1124)</f>
        <v>5873.6</v>
      </c>
      <c r="P1124" s="29">
        <f aca="true" t="shared" si="170" ref="P1124">SUM(K1124*N1124)</f>
        <v>1152.6000000000001</v>
      </c>
      <c r="Q1124" s="29">
        <f aca="true" t="shared" si="171" ref="Q1124">SUM(O1124:P1124)</f>
        <v>7026.200000000001</v>
      </c>
      <c r="R1124" s="11"/>
    </row>
    <row r="1125" spans="1:18" ht="42" customHeight="1">
      <c r="A1125" s="32" t="s">
        <v>1208</v>
      </c>
      <c r="B1125" s="32" t="s">
        <v>845</v>
      </c>
      <c r="C1125" s="33" t="s">
        <v>43</v>
      </c>
      <c r="D1125" s="25"/>
      <c r="E1125" s="135" t="s">
        <v>844</v>
      </c>
      <c r="F1125" s="135"/>
      <c r="G1125" s="135"/>
      <c r="H1125" s="135"/>
      <c r="I1125" s="135"/>
      <c r="J1125" s="135"/>
      <c r="K1125" s="15">
        <v>188</v>
      </c>
      <c r="L1125" s="20" t="s">
        <v>7</v>
      </c>
      <c r="M1125" s="14">
        <v>397.58</v>
      </c>
      <c r="N1125" s="15">
        <v>57.63</v>
      </c>
      <c r="O1125" s="28">
        <f aca="true" t="shared" si="172" ref="O1125:O1162">SUM(K1125*M1125)</f>
        <v>74745.04</v>
      </c>
      <c r="P1125" s="29">
        <f aca="true" t="shared" si="173" ref="P1125:P1187">SUM(K1125*N1125)</f>
        <v>10834.44</v>
      </c>
      <c r="Q1125" s="29">
        <f aca="true" t="shared" si="174" ref="Q1125:Q1187">SUM(O1125:P1125)</f>
        <v>85579.48</v>
      </c>
      <c r="R1125" s="11"/>
    </row>
    <row r="1126" spans="1:18" ht="40.8" customHeight="1">
      <c r="A1126" s="32" t="s">
        <v>1209</v>
      </c>
      <c r="B1126" s="32" t="s">
        <v>847</v>
      </c>
      <c r="C1126" s="33" t="s">
        <v>43</v>
      </c>
      <c r="D1126" s="25"/>
      <c r="E1126" s="135" t="s">
        <v>846</v>
      </c>
      <c r="F1126" s="135"/>
      <c r="G1126" s="135"/>
      <c r="H1126" s="135"/>
      <c r="I1126" s="135"/>
      <c r="J1126" s="135"/>
      <c r="K1126" s="14">
        <v>720</v>
      </c>
      <c r="L1126" s="20" t="s">
        <v>7</v>
      </c>
      <c r="M1126" s="14">
        <v>423.85</v>
      </c>
      <c r="N1126" s="15">
        <v>57.63</v>
      </c>
      <c r="O1126" s="28">
        <f t="shared" si="172"/>
        <v>305172</v>
      </c>
      <c r="P1126" s="29">
        <f t="shared" si="173"/>
        <v>41493.6</v>
      </c>
      <c r="Q1126" s="29">
        <f t="shared" si="174"/>
        <v>346665.6</v>
      </c>
      <c r="R1126" s="11"/>
    </row>
    <row r="1127" spans="1:18" ht="55.8" customHeight="1">
      <c r="A1127" s="32" t="s">
        <v>1210</v>
      </c>
      <c r="B1127" s="83" t="s">
        <v>2004</v>
      </c>
      <c r="C1127" s="33" t="s">
        <v>43</v>
      </c>
      <c r="D1127" s="25"/>
      <c r="E1127" s="134" t="s">
        <v>2005</v>
      </c>
      <c r="F1127" s="135"/>
      <c r="G1127" s="135"/>
      <c r="H1127" s="135"/>
      <c r="I1127" s="135"/>
      <c r="J1127" s="135"/>
      <c r="K1127" s="15">
        <v>28</v>
      </c>
      <c r="L1127" s="20" t="s">
        <v>7</v>
      </c>
      <c r="M1127" s="14">
        <v>548.78</v>
      </c>
      <c r="N1127" s="15">
        <v>53.79</v>
      </c>
      <c r="O1127" s="28">
        <f t="shared" si="172"/>
        <v>15365.84</v>
      </c>
      <c r="P1127" s="29">
        <f t="shared" si="173"/>
        <v>1506.12</v>
      </c>
      <c r="Q1127" s="29">
        <f t="shared" si="174"/>
        <v>16871.96</v>
      </c>
      <c r="R1127" s="11"/>
    </row>
    <row r="1128" spans="1:18" ht="56.4" customHeight="1">
      <c r="A1128" s="32" t="s">
        <v>1211</v>
      </c>
      <c r="B1128" s="32" t="s">
        <v>849</v>
      </c>
      <c r="C1128" s="33" t="s">
        <v>43</v>
      </c>
      <c r="D1128" s="25"/>
      <c r="E1128" s="135" t="s">
        <v>848</v>
      </c>
      <c r="F1128" s="135"/>
      <c r="G1128" s="135"/>
      <c r="H1128" s="135"/>
      <c r="I1128" s="135"/>
      <c r="J1128" s="135"/>
      <c r="K1128" s="15">
        <v>24</v>
      </c>
      <c r="L1128" s="20" t="s">
        <v>7</v>
      </c>
      <c r="M1128" s="14">
        <v>271.25</v>
      </c>
      <c r="N1128" s="15">
        <v>46.1</v>
      </c>
      <c r="O1128" s="28">
        <f t="shared" si="172"/>
        <v>6510</v>
      </c>
      <c r="P1128" s="29">
        <f t="shared" si="173"/>
        <v>1106.4</v>
      </c>
      <c r="Q1128" s="29">
        <f t="shared" si="174"/>
        <v>7616.4</v>
      </c>
      <c r="R1128" s="11"/>
    </row>
    <row r="1129" spans="1:18" ht="52.8" customHeight="1">
      <c r="A1129" s="32" t="s">
        <v>1212</v>
      </c>
      <c r="B1129" s="32" t="s">
        <v>851</v>
      </c>
      <c r="C1129" s="33" t="s">
        <v>43</v>
      </c>
      <c r="D1129" s="25"/>
      <c r="E1129" s="135" t="s">
        <v>850</v>
      </c>
      <c r="F1129" s="135"/>
      <c r="G1129" s="135"/>
      <c r="H1129" s="135"/>
      <c r="I1129" s="135"/>
      <c r="J1129" s="135"/>
      <c r="K1129" s="14">
        <v>119</v>
      </c>
      <c r="L1129" s="20" t="s">
        <v>7</v>
      </c>
      <c r="M1129" s="14">
        <v>216.1</v>
      </c>
      <c r="N1129" s="15">
        <v>49.94</v>
      </c>
      <c r="O1129" s="28">
        <f t="shared" si="172"/>
        <v>25715.899999999998</v>
      </c>
      <c r="P1129" s="29">
        <f t="shared" si="173"/>
        <v>5942.86</v>
      </c>
      <c r="Q1129" s="29">
        <f t="shared" si="174"/>
        <v>31658.76</v>
      </c>
      <c r="R1129" s="11"/>
    </row>
    <row r="1130" spans="1:18" ht="53.4" customHeight="1">
      <c r="A1130" s="32" t="s">
        <v>1213</v>
      </c>
      <c r="B1130" s="32" t="s">
        <v>853</v>
      </c>
      <c r="C1130" s="33" t="s">
        <v>43</v>
      </c>
      <c r="D1130" s="25"/>
      <c r="E1130" s="135" t="s">
        <v>852</v>
      </c>
      <c r="F1130" s="135"/>
      <c r="G1130" s="135"/>
      <c r="H1130" s="135"/>
      <c r="I1130" s="135"/>
      <c r="J1130" s="135"/>
      <c r="K1130" s="15">
        <v>57</v>
      </c>
      <c r="L1130" s="20" t="s">
        <v>7</v>
      </c>
      <c r="M1130" s="14">
        <v>274.06</v>
      </c>
      <c r="N1130" s="15">
        <v>46.1</v>
      </c>
      <c r="O1130" s="28">
        <f t="shared" si="172"/>
        <v>15621.42</v>
      </c>
      <c r="P1130" s="29">
        <f t="shared" si="173"/>
        <v>2627.7000000000003</v>
      </c>
      <c r="Q1130" s="29">
        <f t="shared" si="174"/>
        <v>18249.12</v>
      </c>
      <c r="R1130" s="11"/>
    </row>
    <row r="1131" spans="1:18" ht="30" customHeight="1">
      <c r="A1131" s="32" t="s">
        <v>1214</v>
      </c>
      <c r="B1131" s="32" t="s">
        <v>854</v>
      </c>
      <c r="C1131" s="33" t="s">
        <v>43</v>
      </c>
      <c r="D1131" s="25"/>
      <c r="E1131" s="135" t="s">
        <v>855</v>
      </c>
      <c r="F1131" s="135"/>
      <c r="G1131" s="135"/>
      <c r="H1131" s="135"/>
      <c r="I1131" s="135"/>
      <c r="J1131" s="135"/>
      <c r="K1131" s="15">
        <v>15</v>
      </c>
      <c r="L1131" s="20" t="s">
        <v>7</v>
      </c>
      <c r="M1131" s="14">
        <v>117.93</v>
      </c>
      <c r="N1131" s="15">
        <v>38.41</v>
      </c>
      <c r="O1131" s="28">
        <f t="shared" si="172"/>
        <v>1768.95</v>
      </c>
      <c r="P1131" s="29">
        <f t="shared" si="173"/>
        <v>576.15</v>
      </c>
      <c r="Q1131" s="29">
        <f t="shared" si="174"/>
        <v>2345.1</v>
      </c>
      <c r="R1131" s="11"/>
    </row>
    <row r="1132" spans="1:18" ht="21.6" customHeight="1">
      <c r="A1132" s="32" t="s">
        <v>1215</v>
      </c>
      <c r="B1132" s="83" t="s">
        <v>2006</v>
      </c>
      <c r="C1132" s="33" t="s">
        <v>43</v>
      </c>
      <c r="D1132" s="25"/>
      <c r="E1132" s="134" t="s">
        <v>2008</v>
      </c>
      <c r="F1132" s="135"/>
      <c r="G1132" s="135"/>
      <c r="H1132" s="135"/>
      <c r="I1132" s="135"/>
      <c r="J1132" s="135"/>
      <c r="K1132" s="15">
        <v>11</v>
      </c>
      <c r="L1132" s="20" t="s">
        <v>7</v>
      </c>
      <c r="M1132" s="13">
        <v>127.78</v>
      </c>
      <c r="N1132" s="15">
        <v>30.73</v>
      </c>
      <c r="O1132" s="28">
        <f t="shared" si="172"/>
        <v>1405.58</v>
      </c>
      <c r="P1132" s="29">
        <f t="shared" si="173"/>
        <v>338.03000000000003</v>
      </c>
      <c r="Q1132" s="29">
        <f t="shared" si="174"/>
        <v>1743.61</v>
      </c>
      <c r="R1132" s="11"/>
    </row>
    <row r="1133" spans="1:18" ht="21" customHeight="1">
      <c r="A1133" s="32" t="s">
        <v>1216</v>
      </c>
      <c r="B1133" s="83" t="s">
        <v>2007</v>
      </c>
      <c r="C1133" s="33" t="s">
        <v>43</v>
      </c>
      <c r="D1133" s="25"/>
      <c r="E1133" s="137" t="s">
        <v>2009</v>
      </c>
      <c r="F1133" s="138"/>
      <c r="G1133" s="138"/>
      <c r="H1133" s="138"/>
      <c r="I1133" s="138"/>
      <c r="J1133" s="138"/>
      <c r="K1133" s="13">
        <v>4</v>
      </c>
      <c r="L1133" s="20" t="s">
        <v>7</v>
      </c>
      <c r="M1133" s="13">
        <v>270.54</v>
      </c>
      <c r="N1133" s="15">
        <v>30.73</v>
      </c>
      <c r="O1133" s="28">
        <f aca="true" t="shared" si="175" ref="O1133:O1134">SUM(K1133*M1133)</f>
        <v>1082.16</v>
      </c>
      <c r="P1133" s="29">
        <f aca="true" t="shared" si="176" ref="P1133:P1134">SUM(K1133*N1133)</f>
        <v>122.92</v>
      </c>
      <c r="Q1133" s="29">
        <f aca="true" t="shared" si="177" ref="Q1133:Q1134">SUM(O1133:P1133)</f>
        <v>1205.0800000000002</v>
      </c>
      <c r="R1133" s="11"/>
    </row>
    <row r="1134" spans="1:18" ht="30" customHeight="1">
      <c r="A1134" s="32" t="s">
        <v>1217</v>
      </c>
      <c r="B1134" s="83" t="s">
        <v>2010</v>
      </c>
      <c r="C1134" s="32" t="s">
        <v>42</v>
      </c>
      <c r="D1134" s="25"/>
      <c r="E1134" s="134" t="s">
        <v>2011</v>
      </c>
      <c r="F1134" s="134"/>
      <c r="G1134" s="134"/>
      <c r="H1134" s="134"/>
      <c r="I1134" s="134"/>
      <c r="J1134" s="134"/>
      <c r="K1134" s="93">
        <v>5100</v>
      </c>
      <c r="L1134" s="20" t="s">
        <v>6</v>
      </c>
      <c r="M1134" s="13">
        <v>1.85</v>
      </c>
      <c r="N1134" s="13">
        <v>1.83</v>
      </c>
      <c r="O1134" s="28">
        <f t="shared" si="175"/>
        <v>9435</v>
      </c>
      <c r="P1134" s="29">
        <f t="shared" si="176"/>
        <v>9333</v>
      </c>
      <c r="Q1134" s="29">
        <f t="shared" si="177"/>
        <v>18768</v>
      </c>
      <c r="R1134" s="11"/>
    </row>
    <row r="1135" spans="1:18" ht="42" customHeight="1">
      <c r="A1135" s="32" t="s">
        <v>1218</v>
      </c>
      <c r="B1135" s="32" t="s">
        <v>856</v>
      </c>
      <c r="C1135" s="33" t="s">
        <v>43</v>
      </c>
      <c r="D1135" s="25"/>
      <c r="E1135" s="135" t="s">
        <v>859</v>
      </c>
      <c r="F1135" s="135"/>
      <c r="G1135" s="135"/>
      <c r="H1135" s="135"/>
      <c r="I1135" s="135"/>
      <c r="J1135" s="135"/>
      <c r="K1135" s="54">
        <v>62200</v>
      </c>
      <c r="L1135" s="20" t="s">
        <v>6</v>
      </c>
      <c r="M1135" s="13">
        <v>3.75</v>
      </c>
      <c r="N1135" s="13">
        <v>1.23</v>
      </c>
      <c r="O1135" s="28">
        <f t="shared" si="172"/>
        <v>233250</v>
      </c>
      <c r="P1135" s="29">
        <f t="shared" si="173"/>
        <v>76506</v>
      </c>
      <c r="Q1135" s="29">
        <f t="shared" si="174"/>
        <v>309756</v>
      </c>
      <c r="R1135" s="11"/>
    </row>
    <row r="1136" spans="1:18" ht="42" customHeight="1">
      <c r="A1136" s="32" t="s">
        <v>1219</v>
      </c>
      <c r="B1136" s="32" t="s">
        <v>858</v>
      </c>
      <c r="C1136" s="33" t="s">
        <v>43</v>
      </c>
      <c r="D1136" s="25"/>
      <c r="E1136" s="135" t="s">
        <v>857</v>
      </c>
      <c r="F1136" s="135"/>
      <c r="G1136" s="135"/>
      <c r="H1136" s="135"/>
      <c r="I1136" s="135"/>
      <c r="J1136" s="135"/>
      <c r="K1136" s="54">
        <v>12800</v>
      </c>
      <c r="L1136" s="20" t="s">
        <v>6</v>
      </c>
      <c r="M1136" s="13">
        <v>5.65</v>
      </c>
      <c r="N1136" s="13">
        <v>1.63</v>
      </c>
      <c r="O1136" s="28">
        <f t="shared" si="172"/>
        <v>72320</v>
      </c>
      <c r="P1136" s="29">
        <f t="shared" si="173"/>
        <v>20864</v>
      </c>
      <c r="Q1136" s="29">
        <f t="shared" si="174"/>
        <v>93184</v>
      </c>
      <c r="R1136" s="11"/>
    </row>
    <row r="1137" spans="1:18" ht="18" customHeight="1">
      <c r="A1137" s="32" t="s">
        <v>1220</v>
      </c>
      <c r="B1137" s="83" t="s">
        <v>2012</v>
      </c>
      <c r="C1137" s="33" t="s">
        <v>43</v>
      </c>
      <c r="D1137" s="25"/>
      <c r="E1137" s="135" t="s">
        <v>2014</v>
      </c>
      <c r="F1137" s="135"/>
      <c r="G1137" s="135"/>
      <c r="H1137" s="135"/>
      <c r="I1137" s="135"/>
      <c r="J1137" s="135"/>
      <c r="K1137" s="93">
        <v>7600</v>
      </c>
      <c r="L1137" s="82" t="s">
        <v>6</v>
      </c>
      <c r="M1137" s="20">
        <v>8.35</v>
      </c>
      <c r="N1137" s="13">
        <v>2.45</v>
      </c>
      <c r="O1137" s="28">
        <f aca="true" t="shared" si="178" ref="O1137:O1139">SUM(K1137*M1137)</f>
        <v>63460</v>
      </c>
      <c r="P1137" s="29">
        <f aca="true" t="shared" si="179" ref="P1137:P1139">SUM(K1137*N1137)</f>
        <v>18620</v>
      </c>
      <c r="Q1137" s="29">
        <f>SUM(O1137:P1137)</f>
        <v>82080</v>
      </c>
      <c r="R1137" s="29"/>
    </row>
    <row r="1138" spans="1:18" ht="22.8" customHeight="1">
      <c r="A1138" s="32" t="s">
        <v>1221</v>
      </c>
      <c r="B1138" s="83" t="s">
        <v>811</v>
      </c>
      <c r="C1138" s="33" t="s">
        <v>43</v>
      </c>
      <c r="D1138" s="25"/>
      <c r="E1138" s="134" t="s">
        <v>2015</v>
      </c>
      <c r="F1138" s="135"/>
      <c r="G1138" s="135"/>
      <c r="H1138" s="135"/>
      <c r="I1138" s="135"/>
      <c r="J1138" s="135"/>
      <c r="K1138" s="93">
        <v>1550</v>
      </c>
      <c r="L1138" s="82" t="s">
        <v>6</v>
      </c>
      <c r="M1138" s="20">
        <v>12.64</v>
      </c>
      <c r="N1138" s="13">
        <v>3.65</v>
      </c>
      <c r="O1138" s="28">
        <f t="shared" si="178"/>
        <v>19592</v>
      </c>
      <c r="P1138" s="29">
        <f t="shared" si="179"/>
        <v>5657.5</v>
      </c>
      <c r="Q1138" s="29">
        <f aca="true" t="shared" si="180" ref="Q1138:Q1139">SUM(O1138:P1138)</f>
        <v>25249.5</v>
      </c>
      <c r="R1138" s="29"/>
    </row>
    <row r="1139" spans="1:18" ht="19.2" customHeight="1">
      <c r="A1139" s="32" t="s">
        <v>1222</v>
      </c>
      <c r="B1139" s="83" t="s">
        <v>2013</v>
      </c>
      <c r="C1139" s="33" t="s">
        <v>43</v>
      </c>
      <c r="D1139" s="25"/>
      <c r="E1139" s="134" t="s">
        <v>2016</v>
      </c>
      <c r="F1139" s="135"/>
      <c r="G1139" s="135"/>
      <c r="H1139" s="135"/>
      <c r="I1139" s="135"/>
      <c r="J1139" s="135"/>
      <c r="K1139" s="93">
        <v>1600</v>
      </c>
      <c r="L1139" s="82" t="s">
        <v>6</v>
      </c>
      <c r="M1139" s="20">
        <v>13.41</v>
      </c>
      <c r="N1139" s="13">
        <v>5.43</v>
      </c>
      <c r="O1139" s="28">
        <f t="shared" si="178"/>
        <v>21456</v>
      </c>
      <c r="P1139" s="29">
        <f t="shared" si="179"/>
        <v>8688</v>
      </c>
      <c r="Q1139" s="29">
        <f t="shared" si="180"/>
        <v>30144</v>
      </c>
      <c r="R1139" s="29"/>
    </row>
    <row r="1140" spans="1:18" ht="40.8" customHeight="1">
      <c r="A1140" s="32" t="s">
        <v>1223</v>
      </c>
      <c r="B1140" s="32" t="s">
        <v>800</v>
      </c>
      <c r="C1140" s="33" t="s">
        <v>43</v>
      </c>
      <c r="D1140" s="25"/>
      <c r="E1140" s="135" t="s">
        <v>799</v>
      </c>
      <c r="F1140" s="135"/>
      <c r="G1140" s="135"/>
      <c r="H1140" s="135"/>
      <c r="I1140" s="135"/>
      <c r="J1140" s="135"/>
      <c r="K1140" s="16">
        <v>6805</v>
      </c>
      <c r="L1140" s="20" t="s">
        <v>6</v>
      </c>
      <c r="M1140" s="15">
        <v>12.64</v>
      </c>
      <c r="N1140" s="13">
        <v>3.65</v>
      </c>
      <c r="O1140" s="28">
        <f t="shared" si="172"/>
        <v>86015.2</v>
      </c>
      <c r="P1140" s="29">
        <f t="shared" si="173"/>
        <v>24838.25</v>
      </c>
      <c r="Q1140" s="29">
        <f t="shared" si="174"/>
        <v>110853.45</v>
      </c>
      <c r="R1140" s="11"/>
    </row>
    <row r="1141" spans="1:18" ht="19.2" customHeight="1">
      <c r="A1141" s="32" t="s">
        <v>1224</v>
      </c>
      <c r="B1141" s="83" t="s">
        <v>2017</v>
      </c>
      <c r="C1141" s="33" t="s">
        <v>43</v>
      </c>
      <c r="D1141" s="25"/>
      <c r="E1141" s="134" t="s">
        <v>2018</v>
      </c>
      <c r="F1141" s="134"/>
      <c r="G1141" s="134"/>
      <c r="H1141" s="134"/>
      <c r="I1141" s="134"/>
      <c r="J1141" s="134"/>
      <c r="K1141" s="13">
        <v>1</v>
      </c>
      <c r="L1141" s="82" t="s">
        <v>1963</v>
      </c>
      <c r="M1141" s="13">
        <v>1850</v>
      </c>
      <c r="N1141" s="15">
        <v>18900</v>
      </c>
      <c r="O1141" s="28">
        <f aca="true" t="shared" si="181" ref="O1141:O1142">SUM(K1141*M1141)</f>
        <v>1850</v>
      </c>
      <c r="P1141" s="29">
        <f aca="true" t="shared" si="182" ref="P1141:P1142">SUM(K1141*N1141)</f>
        <v>18900</v>
      </c>
      <c r="Q1141" s="29">
        <f aca="true" t="shared" si="183" ref="Q1141:Q1142">SUM(O1141:P1141)</f>
        <v>20750</v>
      </c>
      <c r="R1141" s="11"/>
    </row>
    <row r="1142" spans="1:18" ht="30" customHeight="1">
      <c r="A1142" s="32" t="s">
        <v>1225</v>
      </c>
      <c r="B1142" s="32">
        <v>91222</v>
      </c>
      <c r="C1142" s="32" t="s">
        <v>42</v>
      </c>
      <c r="D1142" s="25"/>
      <c r="E1142" s="135" t="s">
        <v>2019</v>
      </c>
      <c r="F1142" s="135"/>
      <c r="G1142" s="135"/>
      <c r="H1142" s="135"/>
      <c r="I1142" s="135"/>
      <c r="J1142" s="135"/>
      <c r="K1142" s="16">
        <v>5860</v>
      </c>
      <c r="L1142" s="82" t="s">
        <v>6</v>
      </c>
      <c r="M1142" s="13">
        <v>0.89</v>
      </c>
      <c r="N1142" s="15">
        <v>13.64</v>
      </c>
      <c r="O1142" s="28">
        <f t="shared" si="181"/>
        <v>5215.4</v>
      </c>
      <c r="P1142" s="29">
        <f t="shared" si="182"/>
        <v>79930.40000000001</v>
      </c>
      <c r="Q1142" s="29">
        <f t="shared" si="183"/>
        <v>85145.8</v>
      </c>
      <c r="R1142" s="11"/>
    </row>
    <row r="1143" spans="1:18" ht="28.8" customHeight="1">
      <c r="A1143" s="32" t="s">
        <v>1226</v>
      </c>
      <c r="B1143" s="32">
        <v>91940</v>
      </c>
      <c r="C1143" s="32" t="s">
        <v>42</v>
      </c>
      <c r="D1143" s="25"/>
      <c r="E1143" s="135" t="s">
        <v>860</v>
      </c>
      <c r="F1143" s="135"/>
      <c r="G1143" s="135"/>
      <c r="H1143" s="135"/>
      <c r="I1143" s="135"/>
      <c r="J1143" s="135"/>
      <c r="K1143" s="16">
        <v>1501</v>
      </c>
      <c r="L1143" s="20" t="s">
        <v>7</v>
      </c>
      <c r="M1143" s="13">
        <v>5.39</v>
      </c>
      <c r="N1143" s="15">
        <v>11.84</v>
      </c>
      <c r="O1143" s="28">
        <f t="shared" si="172"/>
        <v>8090.389999999999</v>
      </c>
      <c r="P1143" s="29">
        <f t="shared" si="173"/>
        <v>17771.84</v>
      </c>
      <c r="Q1143" s="29">
        <f t="shared" si="174"/>
        <v>25862.23</v>
      </c>
      <c r="R1143" s="11"/>
    </row>
    <row r="1144" spans="1:18" ht="27.6" customHeight="1">
      <c r="A1144" s="32" t="s">
        <v>1227</v>
      </c>
      <c r="B1144" s="32">
        <v>91953</v>
      </c>
      <c r="C1144" s="32" t="s">
        <v>42</v>
      </c>
      <c r="D1144" s="25"/>
      <c r="E1144" s="135" t="s">
        <v>861</v>
      </c>
      <c r="F1144" s="135"/>
      <c r="G1144" s="135"/>
      <c r="H1144" s="135"/>
      <c r="I1144" s="135"/>
      <c r="J1144" s="135"/>
      <c r="K1144" s="14">
        <v>168</v>
      </c>
      <c r="L1144" s="20" t="s">
        <v>7</v>
      </c>
      <c r="M1144" s="15">
        <v>16.36</v>
      </c>
      <c r="N1144" s="15">
        <v>13.75</v>
      </c>
      <c r="O1144" s="28">
        <f t="shared" si="172"/>
        <v>2748.48</v>
      </c>
      <c r="P1144" s="29">
        <f t="shared" si="173"/>
        <v>2310</v>
      </c>
      <c r="Q1144" s="29">
        <f t="shared" si="174"/>
        <v>5058.48</v>
      </c>
      <c r="R1144" s="11"/>
    </row>
    <row r="1145" spans="1:18" ht="25.8" customHeight="1">
      <c r="A1145" s="32" t="s">
        <v>1228</v>
      </c>
      <c r="B1145" s="32">
        <v>91959</v>
      </c>
      <c r="C1145" s="32" t="s">
        <v>42</v>
      </c>
      <c r="D1145" s="25"/>
      <c r="E1145" s="135" t="s">
        <v>862</v>
      </c>
      <c r="F1145" s="135"/>
      <c r="G1145" s="135"/>
      <c r="H1145" s="135"/>
      <c r="I1145" s="135"/>
      <c r="J1145" s="135"/>
      <c r="K1145" s="15">
        <v>94</v>
      </c>
      <c r="L1145" s="20" t="s">
        <v>7</v>
      </c>
      <c r="M1145" s="15">
        <v>26.29</v>
      </c>
      <c r="N1145" s="15">
        <v>21.55</v>
      </c>
      <c r="O1145" s="28">
        <f t="shared" si="172"/>
        <v>2471.2599999999998</v>
      </c>
      <c r="P1145" s="29">
        <f t="shared" si="173"/>
        <v>2025.7</v>
      </c>
      <c r="Q1145" s="29">
        <f t="shared" si="174"/>
        <v>4496.96</v>
      </c>
      <c r="R1145" s="11"/>
    </row>
    <row r="1146" spans="1:18" ht="27.6" customHeight="1">
      <c r="A1146" s="32" t="s">
        <v>1229</v>
      </c>
      <c r="B1146" s="32">
        <v>91967</v>
      </c>
      <c r="C1146" s="32" t="s">
        <v>42</v>
      </c>
      <c r="D1146" s="25"/>
      <c r="E1146" s="135" t="s">
        <v>863</v>
      </c>
      <c r="F1146" s="135"/>
      <c r="G1146" s="135"/>
      <c r="H1146" s="135"/>
      <c r="I1146" s="135"/>
      <c r="J1146" s="135"/>
      <c r="K1146" s="14">
        <v>128</v>
      </c>
      <c r="L1146" s="20" t="s">
        <v>7</v>
      </c>
      <c r="M1146" s="15">
        <v>36.19</v>
      </c>
      <c r="N1146" s="15">
        <v>29.35</v>
      </c>
      <c r="O1146" s="28">
        <f t="shared" si="172"/>
        <v>4632.32</v>
      </c>
      <c r="P1146" s="29">
        <f t="shared" si="173"/>
        <v>3756.8</v>
      </c>
      <c r="Q1146" s="29">
        <f t="shared" si="174"/>
        <v>8389.119999999999</v>
      </c>
      <c r="R1146" s="11"/>
    </row>
    <row r="1147" spans="1:18" ht="39.6" customHeight="1">
      <c r="A1147" s="32" t="s">
        <v>1230</v>
      </c>
      <c r="B1147" s="32">
        <v>91957</v>
      </c>
      <c r="C1147" s="32" t="s">
        <v>42</v>
      </c>
      <c r="D1147" s="25"/>
      <c r="E1147" s="135" t="s">
        <v>864</v>
      </c>
      <c r="F1147" s="135"/>
      <c r="G1147" s="135"/>
      <c r="H1147" s="135"/>
      <c r="I1147" s="135"/>
      <c r="J1147" s="135"/>
      <c r="K1147" s="15">
        <v>12</v>
      </c>
      <c r="L1147" s="20" t="s">
        <v>7</v>
      </c>
      <c r="M1147" s="15">
        <v>29.41</v>
      </c>
      <c r="N1147" s="15">
        <v>25.44</v>
      </c>
      <c r="O1147" s="28">
        <f t="shared" si="172"/>
        <v>352.92</v>
      </c>
      <c r="P1147" s="29">
        <f t="shared" si="173"/>
        <v>305.28000000000003</v>
      </c>
      <c r="Q1147" s="29">
        <f t="shared" si="174"/>
        <v>658.2</v>
      </c>
      <c r="R1147" s="11"/>
    </row>
    <row r="1148" spans="1:18" ht="28.2" customHeight="1">
      <c r="A1148" s="32" t="s">
        <v>1231</v>
      </c>
      <c r="B1148" s="32">
        <v>91997</v>
      </c>
      <c r="C1148" s="32" t="s">
        <v>42</v>
      </c>
      <c r="D1148" s="25"/>
      <c r="E1148" s="135" t="s">
        <v>865</v>
      </c>
      <c r="F1148" s="135"/>
      <c r="G1148" s="135"/>
      <c r="H1148" s="135"/>
      <c r="I1148" s="135"/>
      <c r="J1148" s="135"/>
      <c r="K1148" s="93">
        <v>1511</v>
      </c>
      <c r="L1148" s="20" t="s">
        <v>7</v>
      </c>
      <c r="M1148" s="15">
        <v>20.93</v>
      </c>
      <c r="N1148" s="15">
        <v>17.69</v>
      </c>
      <c r="O1148" s="28">
        <f t="shared" si="172"/>
        <v>31625.23</v>
      </c>
      <c r="P1148" s="29">
        <f t="shared" si="173"/>
        <v>26729.59</v>
      </c>
      <c r="Q1148" s="29">
        <f t="shared" si="174"/>
        <v>58354.82</v>
      </c>
      <c r="R1148" s="11"/>
    </row>
    <row r="1149" spans="1:18" ht="26.4" customHeight="1">
      <c r="A1149" s="32" t="s">
        <v>1232</v>
      </c>
      <c r="B1149" s="32">
        <v>91993</v>
      </c>
      <c r="C1149" s="32" t="s">
        <v>42</v>
      </c>
      <c r="D1149" s="25"/>
      <c r="E1149" s="135" t="s">
        <v>866</v>
      </c>
      <c r="F1149" s="135"/>
      <c r="G1149" s="135"/>
      <c r="H1149" s="135"/>
      <c r="I1149" s="135"/>
      <c r="J1149" s="135"/>
      <c r="K1149" s="13">
        <v>87</v>
      </c>
      <c r="L1149" s="20" t="s">
        <v>7</v>
      </c>
      <c r="M1149" s="15">
        <v>21.79</v>
      </c>
      <c r="N1149" s="15">
        <v>26.56</v>
      </c>
      <c r="O1149" s="28">
        <f t="shared" si="172"/>
        <v>1895.73</v>
      </c>
      <c r="P1149" s="29">
        <f t="shared" si="173"/>
        <v>2310.72</v>
      </c>
      <c r="Q1149" s="29">
        <f t="shared" si="174"/>
        <v>4206.45</v>
      </c>
      <c r="R1149" s="11"/>
    </row>
    <row r="1150" spans="1:18" ht="12.75">
      <c r="A1150" s="32" t="s">
        <v>1233</v>
      </c>
      <c r="B1150" s="32" t="s">
        <v>868</v>
      </c>
      <c r="C1150" s="33" t="s">
        <v>43</v>
      </c>
      <c r="D1150" s="25"/>
      <c r="E1150" s="68" t="s">
        <v>867</v>
      </c>
      <c r="F1150" s="11"/>
      <c r="G1150" s="11"/>
      <c r="H1150" s="11"/>
      <c r="I1150" s="11"/>
      <c r="J1150" s="11"/>
      <c r="K1150" s="15">
        <v>71</v>
      </c>
      <c r="L1150" s="20" t="s">
        <v>7</v>
      </c>
      <c r="M1150" s="13">
        <v>9.13</v>
      </c>
      <c r="N1150" s="13">
        <v>9.6</v>
      </c>
      <c r="O1150" s="28">
        <f t="shared" si="172"/>
        <v>648.23</v>
      </c>
      <c r="P1150" s="29">
        <f t="shared" si="173"/>
        <v>681.6</v>
      </c>
      <c r="Q1150" s="29">
        <f t="shared" si="174"/>
        <v>1329.83</v>
      </c>
      <c r="R1150" s="11"/>
    </row>
    <row r="1151" spans="1:18" ht="26.4" customHeight="1">
      <c r="A1151" s="32" t="s">
        <v>1234</v>
      </c>
      <c r="B1151" s="32">
        <v>91983</v>
      </c>
      <c r="C1151" s="32" t="s">
        <v>42</v>
      </c>
      <c r="D1151" s="25"/>
      <c r="E1151" s="135" t="s">
        <v>869</v>
      </c>
      <c r="F1151" s="135"/>
      <c r="G1151" s="135"/>
      <c r="H1151" s="135"/>
      <c r="I1151" s="135"/>
      <c r="J1151" s="135"/>
      <c r="K1151" s="15">
        <v>46</v>
      </c>
      <c r="L1151" s="20" t="s">
        <v>7</v>
      </c>
      <c r="M1151" s="14">
        <v>109.08</v>
      </c>
      <c r="N1151" s="15">
        <v>13.75</v>
      </c>
      <c r="O1151" s="28">
        <f t="shared" si="172"/>
        <v>5017.68</v>
      </c>
      <c r="P1151" s="29">
        <f t="shared" si="173"/>
        <v>632.5</v>
      </c>
      <c r="Q1151" s="29">
        <f t="shared" si="174"/>
        <v>5650.18</v>
      </c>
      <c r="R1151" s="11"/>
    </row>
    <row r="1152" spans="1:18" ht="18.6" customHeight="1">
      <c r="A1152" s="32" t="s">
        <v>1235</v>
      </c>
      <c r="B1152" s="32">
        <v>83442</v>
      </c>
      <c r="C1152" s="32" t="s">
        <v>42</v>
      </c>
      <c r="D1152" s="25"/>
      <c r="E1152" s="134" t="s">
        <v>2020</v>
      </c>
      <c r="F1152" s="135"/>
      <c r="G1152" s="135"/>
      <c r="H1152" s="135"/>
      <c r="I1152" s="135"/>
      <c r="J1152" s="135"/>
      <c r="K1152" s="13">
        <v>5</v>
      </c>
      <c r="L1152" s="20" t="s">
        <v>7</v>
      </c>
      <c r="M1152" s="14">
        <v>5.84</v>
      </c>
      <c r="N1152" s="15">
        <v>7.09</v>
      </c>
      <c r="O1152" s="28">
        <f t="shared" si="172"/>
        <v>29.2</v>
      </c>
      <c r="P1152" s="29">
        <f t="shared" si="173"/>
        <v>35.45</v>
      </c>
      <c r="Q1152" s="29">
        <f t="shared" si="174"/>
        <v>64.65</v>
      </c>
      <c r="R1152" s="11"/>
    </row>
    <row r="1153" spans="1:18" ht="12.75">
      <c r="A1153" s="32" t="s">
        <v>1236</v>
      </c>
      <c r="B1153" s="32">
        <v>83386</v>
      </c>
      <c r="C1153" s="32" t="s">
        <v>42</v>
      </c>
      <c r="D1153" s="25"/>
      <c r="E1153" s="68" t="s">
        <v>870</v>
      </c>
      <c r="F1153" s="11"/>
      <c r="G1153" s="11"/>
      <c r="H1153" s="11"/>
      <c r="I1153" s="11"/>
      <c r="J1153" s="11"/>
      <c r="K1153" s="15">
        <v>78</v>
      </c>
      <c r="L1153" s="20" t="s">
        <v>7</v>
      </c>
      <c r="M1153" s="13">
        <v>7.99</v>
      </c>
      <c r="N1153" s="13">
        <v>7.09</v>
      </c>
      <c r="O1153" s="28">
        <f t="shared" si="172"/>
        <v>623.22</v>
      </c>
      <c r="P1153" s="29">
        <f t="shared" si="173"/>
        <v>553.02</v>
      </c>
      <c r="Q1153" s="29">
        <f t="shared" si="174"/>
        <v>1176.24</v>
      </c>
      <c r="R1153" s="11"/>
    </row>
    <row r="1154" spans="1:18" ht="29.4" customHeight="1">
      <c r="A1154" s="32" t="s">
        <v>1237</v>
      </c>
      <c r="B1154" s="83" t="s">
        <v>2021</v>
      </c>
      <c r="C1154" s="32" t="s">
        <v>42</v>
      </c>
      <c r="D1154" s="25"/>
      <c r="E1154" s="134" t="s">
        <v>2022</v>
      </c>
      <c r="F1154" s="135"/>
      <c r="G1154" s="135"/>
      <c r="H1154" s="135"/>
      <c r="I1154" s="135"/>
      <c r="J1154" s="135"/>
      <c r="K1154" s="15">
        <v>65</v>
      </c>
      <c r="L1154" s="20" t="s">
        <v>7</v>
      </c>
      <c r="M1154" s="15">
        <v>25.03</v>
      </c>
      <c r="N1154" s="15">
        <v>6.33</v>
      </c>
      <c r="O1154" s="28">
        <f t="shared" si="172"/>
        <v>1626.95</v>
      </c>
      <c r="P1154" s="29">
        <f t="shared" si="173"/>
        <v>411.45</v>
      </c>
      <c r="Q1154" s="29">
        <f t="shared" si="174"/>
        <v>2038.4</v>
      </c>
      <c r="R1154" s="11"/>
    </row>
    <row r="1155" spans="1:18" ht="12.75">
      <c r="A1155" s="32" t="s">
        <v>1238</v>
      </c>
      <c r="B1155" s="32" t="s">
        <v>871</v>
      </c>
      <c r="C1155" s="33" t="s">
        <v>43</v>
      </c>
      <c r="D1155" s="25"/>
      <c r="E1155" s="68" t="s">
        <v>703</v>
      </c>
      <c r="F1155" s="11"/>
      <c r="G1155" s="11"/>
      <c r="H1155" s="11"/>
      <c r="I1155" s="11"/>
      <c r="J1155" s="11"/>
      <c r="K1155" s="15">
        <v>48</v>
      </c>
      <c r="L1155" s="20" t="s">
        <v>6</v>
      </c>
      <c r="M1155" s="14">
        <v>134.86</v>
      </c>
      <c r="N1155" s="15">
        <v>30.73</v>
      </c>
      <c r="O1155" s="28">
        <f t="shared" si="172"/>
        <v>6473.280000000001</v>
      </c>
      <c r="P1155" s="29">
        <f t="shared" si="173"/>
        <v>1475.04</v>
      </c>
      <c r="Q1155" s="29">
        <f t="shared" si="174"/>
        <v>7948.320000000001</v>
      </c>
      <c r="R1155" s="11"/>
    </row>
    <row r="1156" spans="1:18" ht="29.4" customHeight="1">
      <c r="A1156" s="32" t="s">
        <v>1239</v>
      </c>
      <c r="B1156" s="32" t="s">
        <v>872</v>
      </c>
      <c r="C1156" s="33" t="s">
        <v>43</v>
      </c>
      <c r="D1156" s="25"/>
      <c r="E1156" s="135" t="s">
        <v>873</v>
      </c>
      <c r="F1156" s="135"/>
      <c r="G1156" s="135"/>
      <c r="H1156" s="135"/>
      <c r="I1156" s="135"/>
      <c r="J1156" s="135"/>
      <c r="K1156" s="15">
        <v>39</v>
      </c>
      <c r="L1156" s="20" t="s">
        <v>7</v>
      </c>
      <c r="M1156" s="15">
        <v>69.36</v>
      </c>
      <c r="N1156" s="15">
        <v>23.04</v>
      </c>
      <c r="O1156" s="28">
        <f t="shared" si="172"/>
        <v>2705.04</v>
      </c>
      <c r="P1156" s="29">
        <f t="shared" si="173"/>
        <v>898.56</v>
      </c>
      <c r="Q1156" s="29">
        <f t="shared" si="174"/>
        <v>3603.6</v>
      </c>
      <c r="R1156" s="11"/>
    </row>
    <row r="1157" spans="1:18" ht="12.75">
      <c r="A1157" s="32" t="s">
        <v>1240</v>
      </c>
      <c r="B1157" s="83" t="s">
        <v>1968</v>
      </c>
      <c r="C1157" s="33" t="s">
        <v>43</v>
      </c>
      <c r="D1157" s="25"/>
      <c r="E1157" s="130" t="s">
        <v>2023</v>
      </c>
      <c r="F1157" s="11"/>
      <c r="G1157" s="11"/>
      <c r="H1157" s="11"/>
      <c r="I1157" s="11"/>
      <c r="J1157" s="11"/>
      <c r="K1157" s="93">
        <v>1029</v>
      </c>
      <c r="L1157" s="20" t="s">
        <v>6</v>
      </c>
      <c r="M1157" s="15">
        <v>79.01</v>
      </c>
      <c r="N1157" s="13">
        <v>9.6</v>
      </c>
      <c r="O1157" s="28">
        <f t="shared" si="172"/>
        <v>81301.29000000001</v>
      </c>
      <c r="P1157" s="29">
        <f t="shared" si="173"/>
        <v>9878.4</v>
      </c>
      <c r="Q1157" s="29">
        <f t="shared" si="174"/>
        <v>91179.69</v>
      </c>
      <c r="R1157" s="11"/>
    </row>
    <row r="1158" spans="1:18" ht="12.75">
      <c r="A1158" s="32" t="s">
        <v>1241</v>
      </c>
      <c r="B1158" s="83" t="s">
        <v>2024</v>
      </c>
      <c r="C1158" s="33" t="s">
        <v>43</v>
      </c>
      <c r="D1158" s="25"/>
      <c r="E1158" s="130" t="s">
        <v>1971</v>
      </c>
      <c r="F1158" s="11"/>
      <c r="G1158" s="11"/>
      <c r="H1158" s="11"/>
      <c r="I1158" s="11"/>
      <c r="J1158" s="11"/>
      <c r="K1158" s="15">
        <v>49</v>
      </c>
      <c r="L1158" s="20" t="s">
        <v>7</v>
      </c>
      <c r="M1158" s="15">
        <v>69.64</v>
      </c>
      <c r="N1158" s="13">
        <v>2.69</v>
      </c>
      <c r="O1158" s="28">
        <f t="shared" si="172"/>
        <v>3412.36</v>
      </c>
      <c r="P1158" s="29">
        <f t="shared" si="173"/>
        <v>131.81</v>
      </c>
      <c r="Q1158" s="29">
        <f t="shared" si="174"/>
        <v>3544.17</v>
      </c>
      <c r="R1158" s="11"/>
    </row>
    <row r="1159" spans="1:18" ht="12.75">
      <c r="A1159" s="32" t="s">
        <v>1242</v>
      </c>
      <c r="B1159" s="83" t="s">
        <v>2025</v>
      </c>
      <c r="C1159" s="33" t="s">
        <v>43</v>
      </c>
      <c r="D1159" s="25"/>
      <c r="E1159" s="130" t="s">
        <v>2026</v>
      </c>
      <c r="F1159" s="11"/>
      <c r="G1159" s="11"/>
      <c r="H1159" s="11"/>
      <c r="I1159" s="11"/>
      <c r="J1159" s="11"/>
      <c r="K1159" s="13">
        <v>5</v>
      </c>
      <c r="L1159" s="20" t="s">
        <v>7</v>
      </c>
      <c r="M1159" s="15">
        <v>67.39</v>
      </c>
      <c r="N1159" s="13">
        <v>3.08</v>
      </c>
      <c r="O1159" s="28">
        <f t="shared" si="172"/>
        <v>336.95</v>
      </c>
      <c r="P1159" s="29">
        <f t="shared" si="173"/>
        <v>15.4</v>
      </c>
      <c r="Q1159" s="29">
        <f t="shared" si="174"/>
        <v>352.34999999999997</v>
      </c>
      <c r="R1159" s="11"/>
    </row>
    <row r="1160" spans="1:18" ht="12.75">
      <c r="A1160" s="32" t="s">
        <v>1243</v>
      </c>
      <c r="B1160" s="83" t="s">
        <v>2027</v>
      </c>
      <c r="C1160" s="33" t="s">
        <v>43</v>
      </c>
      <c r="D1160" s="25"/>
      <c r="E1160" s="130" t="s">
        <v>2028</v>
      </c>
      <c r="F1160" s="11"/>
      <c r="G1160" s="11"/>
      <c r="H1160" s="11"/>
      <c r="I1160" s="11"/>
      <c r="J1160" s="11"/>
      <c r="K1160" s="13">
        <v>4</v>
      </c>
      <c r="L1160" s="20" t="s">
        <v>7</v>
      </c>
      <c r="M1160" s="13">
        <v>81.84</v>
      </c>
      <c r="N1160" s="13">
        <v>4.8</v>
      </c>
      <c r="O1160" s="28">
        <f t="shared" si="172"/>
        <v>327.36</v>
      </c>
      <c r="P1160" s="29">
        <f t="shared" si="173"/>
        <v>19.2</v>
      </c>
      <c r="Q1160" s="29">
        <f t="shared" si="174"/>
        <v>346.56</v>
      </c>
      <c r="R1160" s="11"/>
    </row>
    <row r="1161" spans="1:18" ht="12.75">
      <c r="A1161" s="32" t="s">
        <v>1244</v>
      </c>
      <c r="B1161" s="32" t="s">
        <v>780</v>
      </c>
      <c r="C1161" s="33" t="s">
        <v>43</v>
      </c>
      <c r="D1161" s="25"/>
      <c r="E1161" s="68" t="s">
        <v>779</v>
      </c>
      <c r="F1161" s="11"/>
      <c r="G1161" s="11"/>
      <c r="H1161" s="11"/>
      <c r="I1161" s="11"/>
      <c r="J1161" s="11"/>
      <c r="K1161" s="15">
        <v>310</v>
      </c>
      <c r="L1161" s="20" t="s">
        <v>7</v>
      </c>
      <c r="M1161" s="15">
        <v>11.86</v>
      </c>
      <c r="N1161" s="13">
        <v>3.08</v>
      </c>
      <c r="O1161" s="28">
        <f t="shared" si="172"/>
        <v>3676.6</v>
      </c>
      <c r="P1161" s="29">
        <f t="shared" si="173"/>
        <v>954.8000000000001</v>
      </c>
      <c r="Q1161" s="29">
        <f t="shared" si="174"/>
        <v>4631.4</v>
      </c>
      <c r="R1161" s="11"/>
    </row>
    <row r="1162" spans="1:18" ht="12.75">
      <c r="A1162" s="32" t="s">
        <v>1245</v>
      </c>
      <c r="B1162" s="32" t="s">
        <v>875</v>
      </c>
      <c r="C1162" s="33" t="s">
        <v>43</v>
      </c>
      <c r="D1162" s="25"/>
      <c r="E1162" s="68" t="s">
        <v>874</v>
      </c>
      <c r="F1162" s="11"/>
      <c r="G1162" s="11"/>
      <c r="H1162" s="11"/>
      <c r="I1162" s="11"/>
      <c r="J1162" s="11"/>
      <c r="K1162" s="14">
        <v>650</v>
      </c>
      <c r="L1162" s="20" t="s">
        <v>7</v>
      </c>
      <c r="M1162" s="13">
        <v>8.66</v>
      </c>
      <c r="N1162" s="13">
        <v>3.08</v>
      </c>
      <c r="O1162" s="28">
        <f t="shared" si="172"/>
        <v>5629</v>
      </c>
      <c r="P1162" s="29">
        <f t="shared" si="173"/>
        <v>2002</v>
      </c>
      <c r="Q1162" s="29">
        <f t="shared" si="174"/>
        <v>7631</v>
      </c>
      <c r="R1162" s="11"/>
    </row>
    <row r="1163" spans="1:18" ht="12.75">
      <c r="A1163" s="32" t="s">
        <v>1246</v>
      </c>
      <c r="B1163" s="32" t="s">
        <v>713</v>
      </c>
      <c r="C1163" s="33" t="s">
        <v>43</v>
      </c>
      <c r="D1163" s="25"/>
      <c r="E1163" s="68" t="s">
        <v>712</v>
      </c>
      <c r="F1163" s="11"/>
      <c r="G1163" s="11"/>
      <c r="H1163" s="11"/>
      <c r="I1163" s="11"/>
      <c r="J1163" s="11"/>
      <c r="K1163" s="16">
        <v>6180</v>
      </c>
      <c r="L1163" s="20" t="s">
        <v>6</v>
      </c>
      <c r="M1163" s="13">
        <v>6.91</v>
      </c>
      <c r="N1163" s="13">
        <v>3.84</v>
      </c>
      <c r="O1163" s="28">
        <f aca="true" t="shared" si="184" ref="O1163:O1187">SUM(K1163*M1163)</f>
        <v>42703.8</v>
      </c>
      <c r="P1163" s="29">
        <f t="shared" si="173"/>
        <v>23731.2</v>
      </c>
      <c r="Q1163" s="29">
        <f t="shared" si="174"/>
        <v>66435</v>
      </c>
      <c r="R1163" s="11"/>
    </row>
    <row r="1164" spans="1:18" ht="12.75">
      <c r="A1164" s="32" t="s">
        <v>1247</v>
      </c>
      <c r="B1164" s="32" t="s">
        <v>714</v>
      </c>
      <c r="C1164" s="33" t="s">
        <v>43</v>
      </c>
      <c r="D1164" s="25"/>
      <c r="E1164" s="68" t="s">
        <v>715</v>
      </c>
      <c r="F1164" s="11"/>
      <c r="G1164" s="11"/>
      <c r="H1164" s="11"/>
      <c r="I1164" s="11"/>
      <c r="J1164" s="11"/>
      <c r="K1164" s="16">
        <v>5810</v>
      </c>
      <c r="L1164" s="20" t="s">
        <v>7</v>
      </c>
      <c r="M1164" s="13">
        <v>0.24</v>
      </c>
      <c r="N1164" s="13">
        <v>2.69</v>
      </c>
      <c r="O1164" s="28">
        <f t="shared" si="184"/>
        <v>1394.3999999999999</v>
      </c>
      <c r="P1164" s="29">
        <f t="shared" si="173"/>
        <v>15628.9</v>
      </c>
      <c r="Q1164" s="29">
        <f t="shared" si="174"/>
        <v>17023.3</v>
      </c>
      <c r="R1164" s="11"/>
    </row>
    <row r="1165" spans="1:18" ht="30.6" customHeight="1">
      <c r="A1165" s="32" t="s">
        <v>1248</v>
      </c>
      <c r="B1165" s="32" t="s">
        <v>876</v>
      </c>
      <c r="C1165" s="33" t="s">
        <v>43</v>
      </c>
      <c r="D1165" s="25"/>
      <c r="E1165" s="135" t="s">
        <v>721</v>
      </c>
      <c r="F1165" s="135"/>
      <c r="G1165" s="135"/>
      <c r="H1165" s="135"/>
      <c r="I1165" s="135"/>
      <c r="J1165" s="135"/>
      <c r="K1165" s="13">
        <v>650</v>
      </c>
      <c r="L1165" s="20" t="s">
        <v>7</v>
      </c>
      <c r="M1165" s="15">
        <v>18.79</v>
      </c>
      <c r="N1165" s="13">
        <v>3.08</v>
      </c>
      <c r="O1165" s="28">
        <f t="shared" si="184"/>
        <v>12213.5</v>
      </c>
      <c r="P1165" s="29">
        <f t="shared" si="173"/>
        <v>2002</v>
      </c>
      <c r="Q1165" s="29">
        <f t="shared" si="174"/>
        <v>14215.5</v>
      </c>
      <c r="R1165" s="11"/>
    </row>
    <row r="1166" spans="1:18" ht="12.75">
      <c r="A1166" s="32" t="s">
        <v>1249</v>
      </c>
      <c r="B1166" s="32" t="s">
        <v>877</v>
      </c>
      <c r="C1166" s="33" t="s">
        <v>43</v>
      </c>
      <c r="D1166" s="25"/>
      <c r="E1166" s="68" t="s">
        <v>705</v>
      </c>
      <c r="F1166" s="11"/>
      <c r="G1166" s="11"/>
      <c r="H1166" s="11"/>
      <c r="I1166" s="11"/>
      <c r="J1166" s="11"/>
      <c r="K1166" s="16">
        <v>5940</v>
      </c>
      <c r="L1166" s="20" t="s">
        <v>6</v>
      </c>
      <c r="M1166" s="15">
        <v>32.59</v>
      </c>
      <c r="N1166" s="13">
        <v>5.76</v>
      </c>
      <c r="O1166" s="28">
        <f t="shared" si="184"/>
        <v>193584.6</v>
      </c>
      <c r="P1166" s="29">
        <f t="shared" si="173"/>
        <v>34214.4</v>
      </c>
      <c r="Q1166" s="29">
        <f t="shared" si="174"/>
        <v>227799</v>
      </c>
      <c r="R1166" s="11"/>
    </row>
    <row r="1167" spans="1:18" ht="12.75">
      <c r="A1167" s="32" t="s">
        <v>1250</v>
      </c>
      <c r="B1167" s="32" t="s">
        <v>707</v>
      </c>
      <c r="C1167" s="33" t="s">
        <v>43</v>
      </c>
      <c r="D1167" s="25"/>
      <c r="E1167" s="68" t="s">
        <v>706</v>
      </c>
      <c r="F1167" s="11"/>
      <c r="G1167" s="11"/>
      <c r="H1167" s="11"/>
      <c r="I1167" s="11"/>
      <c r="J1167" s="11"/>
      <c r="K1167" s="14">
        <v>988</v>
      </c>
      <c r="L1167" s="20" t="s">
        <v>7</v>
      </c>
      <c r="M1167" s="13">
        <v>5.16</v>
      </c>
      <c r="N1167" s="13">
        <v>1.91</v>
      </c>
      <c r="O1167" s="28">
        <f t="shared" si="184"/>
        <v>5098.08</v>
      </c>
      <c r="P1167" s="29">
        <f t="shared" si="173"/>
        <v>1887.08</v>
      </c>
      <c r="Q1167" s="29">
        <f t="shared" si="174"/>
        <v>6985.16</v>
      </c>
      <c r="R1167" s="11"/>
    </row>
    <row r="1168" spans="1:18" ht="12.75">
      <c r="A1168" s="32" t="s">
        <v>1251</v>
      </c>
      <c r="B1168" s="32" t="s">
        <v>878</v>
      </c>
      <c r="C1168" s="33" t="s">
        <v>43</v>
      </c>
      <c r="D1168" s="25"/>
      <c r="E1168" s="68" t="s">
        <v>709</v>
      </c>
      <c r="F1168" s="11"/>
      <c r="G1168" s="11"/>
      <c r="H1168" s="11"/>
      <c r="I1168" s="11"/>
      <c r="J1168" s="11"/>
      <c r="K1168" s="14">
        <v>790</v>
      </c>
      <c r="L1168" s="20" t="s">
        <v>7</v>
      </c>
      <c r="M1168" s="13">
        <v>8.9</v>
      </c>
      <c r="N1168" s="13">
        <v>2.31</v>
      </c>
      <c r="O1168" s="28">
        <f t="shared" si="184"/>
        <v>7031</v>
      </c>
      <c r="P1168" s="29">
        <f t="shared" si="173"/>
        <v>1824.9</v>
      </c>
      <c r="Q1168" s="29">
        <f t="shared" si="174"/>
        <v>8855.9</v>
      </c>
      <c r="R1168" s="11"/>
    </row>
    <row r="1169" spans="1:18" ht="12.75">
      <c r="A1169" s="32" t="s">
        <v>1252</v>
      </c>
      <c r="B1169" s="32" t="s">
        <v>880</v>
      </c>
      <c r="C1169" s="33" t="s">
        <v>43</v>
      </c>
      <c r="D1169" s="25"/>
      <c r="E1169" s="68" t="s">
        <v>879</v>
      </c>
      <c r="F1169" s="11"/>
      <c r="G1169" s="11"/>
      <c r="H1169" s="11"/>
      <c r="I1169" s="11"/>
      <c r="J1169" s="11"/>
      <c r="K1169" s="13">
        <v>5</v>
      </c>
      <c r="L1169" s="20" t="s">
        <v>7</v>
      </c>
      <c r="M1169" s="15">
        <v>42.38</v>
      </c>
      <c r="N1169" s="15">
        <v>38.41</v>
      </c>
      <c r="O1169" s="28">
        <f t="shared" si="184"/>
        <v>211.9</v>
      </c>
      <c r="P1169" s="29">
        <f t="shared" si="173"/>
        <v>192.04999999999998</v>
      </c>
      <c r="Q1169" s="29">
        <f t="shared" si="174"/>
        <v>403.95</v>
      </c>
      <c r="R1169" s="11"/>
    </row>
    <row r="1170" spans="1:18" ht="31.2" customHeight="1">
      <c r="A1170" s="32" t="s">
        <v>1253</v>
      </c>
      <c r="B1170" s="32" t="s">
        <v>882</v>
      </c>
      <c r="C1170" s="33" t="s">
        <v>43</v>
      </c>
      <c r="D1170" s="25"/>
      <c r="E1170" s="135" t="s">
        <v>881</v>
      </c>
      <c r="F1170" s="135"/>
      <c r="G1170" s="135"/>
      <c r="H1170" s="135"/>
      <c r="I1170" s="135"/>
      <c r="J1170" s="135"/>
      <c r="K1170" s="16">
        <v>2580</v>
      </c>
      <c r="L1170" s="20" t="s">
        <v>7</v>
      </c>
      <c r="M1170" s="13">
        <v>5.69</v>
      </c>
      <c r="N1170" s="13">
        <v>3.08</v>
      </c>
      <c r="O1170" s="28">
        <f t="shared" si="184"/>
        <v>14680.2</v>
      </c>
      <c r="P1170" s="29">
        <f t="shared" si="173"/>
        <v>7946.400000000001</v>
      </c>
      <c r="Q1170" s="29">
        <f t="shared" si="174"/>
        <v>22626.600000000002</v>
      </c>
      <c r="R1170" s="11"/>
    </row>
    <row r="1171" spans="1:18" ht="34.8" customHeight="1">
      <c r="A1171" s="32" t="s">
        <v>1254</v>
      </c>
      <c r="B1171" s="32">
        <v>91871</v>
      </c>
      <c r="C1171" s="32" t="s">
        <v>42</v>
      </c>
      <c r="D1171" s="25"/>
      <c r="E1171" s="135" t="s">
        <v>883</v>
      </c>
      <c r="F1171" s="135"/>
      <c r="G1171" s="135"/>
      <c r="H1171" s="135"/>
      <c r="I1171" s="135"/>
      <c r="J1171" s="135"/>
      <c r="K1171" s="16">
        <v>2685</v>
      </c>
      <c r="L1171" s="20" t="s">
        <v>6</v>
      </c>
      <c r="M1171" s="13">
        <v>7.65</v>
      </c>
      <c r="N1171" s="13">
        <v>8.03</v>
      </c>
      <c r="O1171" s="28">
        <f t="shared" si="184"/>
        <v>20540.25</v>
      </c>
      <c r="P1171" s="29">
        <f t="shared" si="173"/>
        <v>21560.55</v>
      </c>
      <c r="Q1171" s="29">
        <f t="shared" si="174"/>
        <v>42100.8</v>
      </c>
      <c r="R1171" s="11"/>
    </row>
    <row r="1172" spans="1:18" ht="39" customHeight="1">
      <c r="A1172" s="32" t="s">
        <v>1255</v>
      </c>
      <c r="B1172" s="32">
        <v>91914</v>
      </c>
      <c r="C1172" s="32" t="s">
        <v>42</v>
      </c>
      <c r="D1172" s="25"/>
      <c r="E1172" s="135" t="s">
        <v>884</v>
      </c>
      <c r="F1172" s="135"/>
      <c r="G1172" s="135"/>
      <c r="H1172" s="135"/>
      <c r="I1172" s="135"/>
      <c r="J1172" s="135"/>
      <c r="K1172" s="14">
        <v>493</v>
      </c>
      <c r="L1172" s="20" t="s">
        <v>7</v>
      </c>
      <c r="M1172" s="13">
        <v>5.35</v>
      </c>
      <c r="N1172" s="15">
        <v>11.3</v>
      </c>
      <c r="O1172" s="28">
        <f t="shared" si="184"/>
        <v>2637.5499999999997</v>
      </c>
      <c r="P1172" s="29">
        <f t="shared" si="173"/>
        <v>5570.900000000001</v>
      </c>
      <c r="Q1172" s="29">
        <f t="shared" si="174"/>
        <v>8208.45</v>
      </c>
      <c r="R1172" s="11"/>
    </row>
    <row r="1173" spans="1:18" ht="39" customHeight="1">
      <c r="A1173" s="32" t="s">
        <v>1256</v>
      </c>
      <c r="B1173" s="32">
        <v>91872</v>
      </c>
      <c r="C1173" s="32" t="s">
        <v>42</v>
      </c>
      <c r="D1173" s="25"/>
      <c r="E1173" s="135" t="s">
        <v>885</v>
      </c>
      <c r="F1173" s="135"/>
      <c r="G1173" s="135"/>
      <c r="H1173" s="135"/>
      <c r="I1173" s="135"/>
      <c r="J1173" s="135"/>
      <c r="K1173" s="14">
        <v>330</v>
      </c>
      <c r="L1173" s="20" t="s">
        <v>6</v>
      </c>
      <c r="M1173" s="15">
        <v>11.63</v>
      </c>
      <c r="N1173" s="13">
        <v>9.18</v>
      </c>
      <c r="O1173" s="28">
        <f t="shared" si="184"/>
        <v>3837.9</v>
      </c>
      <c r="P1173" s="29">
        <f t="shared" si="173"/>
        <v>3029.4</v>
      </c>
      <c r="Q1173" s="29">
        <f t="shared" si="174"/>
        <v>6867.3</v>
      </c>
      <c r="R1173" s="11"/>
    </row>
    <row r="1174" spans="1:18" ht="41.4" customHeight="1">
      <c r="A1174" s="83" t="s">
        <v>2042</v>
      </c>
      <c r="B1174" s="32">
        <v>91917</v>
      </c>
      <c r="C1174" s="32" t="s">
        <v>42</v>
      </c>
      <c r="D1174" s="25"/>
      <c r="E1174" s="135" t="s">
        <v>653</v>
      </c>
      <c r="F1174" s="135"/>
      <c r="G1174" s="135"/>
      <c r="H1174" s="135"/>
      <c r="I1174" s="135"/>
      <c r="J1174" s="135"/>
      <c r="K1174" s="14">
        <v>300</v>
      </c>
      <c r="L1174" s="20" t="s">
        <v>7</v>
      </c>
      <c r="M1174" s="13">
        <v>11.72</v>
      </c>
      <c r="N1174" s="15">
        <v>12.89</v>
      </c>
      <c r="O1174" s="28">
        <f t="shared" si="184"/>
        <v>3516</v>
      </c>
      <c r="P1174" s="29">
        <f t="shared" si="173"/>
        <v>3867</v>
      </c>
      <c r="Q1174" s="29">
        <f t="shared" si="174"/>
        <v>7383</v>
      </c>
      <c r="R1174" s="11"/>
    </row>
    <row r="1175" spans="1:18" ht="41.4" customHeight="1">
      <c r="A1175" s="83" t="s">
        <v>2043</v>
      </c>
      <c r="B1175" s="32">
        <v>91873</v>
      </c>
      <c r="C1175" s="32" t="s">
        <v>42</v>
      </c>
      <c r="D1175" s="25"/>
      <c r="E1175" s="135" t="s">
        <v>2032</v>
      </c>
      <c r="F1175" s="135"/>
      <c r="G1175" s="135"/>
      <c r="H1175" s="135"/>
      <c r="I1175" s="135"/>
      <c r="J1175" s="135"/>
      <c r="K1175" s="14">
        <v>165</v>
      </c>
      <c r="L1175" s="20" t="s">
        <v>6</v>
      </c>
      <c r="M1175" s="15">
        <v>15.3</v>
      </c>
      <c r="N1175" s="13">
        <v>10.45</v>
      </c>
      <c r="O1175" s="28">
        <f aca="true" t="shared" si="185" ref="O1175:O1176">SUM(K1175*M1175)</f>
        <v>2524.5</v>
      </c>
      <c r="P1175" s="29">
        <f aca="true" t="shared" si="186" ref="P1175:P1176">SUM(K1175*N1175)</f>
        <v>1724.2499999999998</v>
      </c>
      <c r="Q1175" s="29">
        <f aca="true" t="shared" si="187" ref="Q1175:Q1176">SUM(O1175:P1175)</f>
        <v>4248.75</v>
      </c>
      <c r="R1175" s="11"/>
    </row>
    <row r="1176" spans="1:18" ht="41.4" customHeight="1">
      <c r="A1176" s="83" t="s">
        <v>2044</v>
      </c>
      <c r="B1176" s="32">
        <v>91920</v>
      </c>
      <c r="C1176" s="32" t="s">
        <v>42</v>
      </c>
      <c r="D1176" s="25"/>
      <c r="E1176" s="135" t="s">
        <v>2033</v>
      </c>
      <c r="F1176" s="135"/>
      <c r="G1176" s="135"/>
      <c r="H1176" s="135"/>
      <c r="I1176" s="135"/>
      <c r="J1176" s="135"/>
      <c r="K1176" s="15">
        <v>26</v>
      </c>
      <c r="L1176" s="20" t="s">
        <v>7</v>
      </c>
      <c r="M1176" s="13">
        <v>8.73</v>
      </c>
      <c r="N1176" s="15">
        <v>14.76</v>
      </c>
      <c r="O1176" s="28">
        <f t="shared" si="185"/>
        <v>226.98000000000002</v>
      </c>
      <c r="P1176" s="29">
        <f t="shared" si="186"/>
        <v>383.76</v>
      </c>
      <c r="Q1176" s="29">
        <f t="shared" si="187"/>
        <v>610.74</v>
      </c>
      <c r="R1176" s="11"/>
    </row>
    <row r="1177" spans="1:18" ht="25.8" customHeight="1">
      <c r="A1177" s="83" t="s">
        <v>2045</v>
      </c>
      <c r="B1177" s="32">
        <v>93009</v>
      </c>
      <c r="C1177" s="32" t="s">
        <v>42</v>
      </c>
      <c r="D1177" s="25"/>
      <c r="E1177" s="135" t="s">
        <v>886</v>
      </c>
      <c r="F1177" s="135"/>
      <c r="G1177" s="135"/>
      <c r="H1177" s="135"/>
      <c r="I1177" s="135"/>
      <c r="J1177" s="135"/>
      <c r="K1177" s="14">
        <v>156</v>
      </c>
      <c r="L1177" s="20" t="s">
        <v>6</v>
      </c>
      <c r="M1177" s="15">
        <v>28.36</v>
      </c>
      <c r="N1177" s="13">
        <v>6.1</v>
      </c>
      <c r="O1177" s="28">
        <f t="shared" si="184"/>
        <v>4424.16</v>
      </c>
      <c r="P1177" s="29">
        <f t="shared" si="173"/>
        <v>951.5999999999999</v>
      </c>
      <c r="Q1177" s="29">
        <f t="shared" si="174"/>
        <v>5375.76</v>
      </c>
      <c r="R1177" s="11"/>
    </row>
    <row r="1178" spans="1:18" ht="24.6" customHeight="1">
      <c r="A1178" s="83" t="s">
        <v>2046</v>
      </c>
      <c r="B1178" s="32">
        <v>93020</v>
      </c>
      <c r="C1178" s="32" t="s">
        <v>42</v>
      </c>
      <c r="D1178" s="25"/>
      <c r="E1178" s="135" t="s">
        <v>887</v>
      </c>
      <c r="F1178" s="135"/>
      <c r="G1178" s="135"/>
      <c r="H1178" s="135"/>
      <c r="I1178" s="135"/>
      <c r="J1178" s="135"/>
      <c r="K1178" s="15">
        <v>24</v>
      </c>
      <c r="L1178" s="20" t="s">
        <v>7</v>
      </c>
      <c r="M1178" s="15">
        <v>16.1</v>
      </c>
      <c r="N1178" s="15">
        <v>18.29</v>
      </c>
      <c r="O1178" s="28">
        <f t="shared" si="184"/>
        <v>386.40000000000003</v>
      </c>
      <c r="P1178" s="29">
        <f t="shared" si="173"/>
        <v>438.96</v>
      </c>
      <c r="Q1178" s="29">
        <f t="shared" si="174"/>
        <v>825.36</v>
      </c>
      <c r="R1178" s="11"/>
    </row>
    <row r="1179" spans="1:18" ht="27" customHeight="1">
      <c r="A1179" s="83" t="s">
        <v>2047</v>
      </c>
      <c r="B1179" s="32">
        <v>93011</v>
      </c>
      <c r="C1179" s="32" t="s">
        <v>42</v>
      </c>
      <c r="D1179" s="25"/>
      <c r="E1179" s="139" t="s">
        <v>2039</v>
      </c>
      <c r="F1179" s="139"/>
      <c r="G1179" s="139"/>
      <c r="H1179" s="139"/>
      <c r="I1179" s="139"/>
      <c r="J1179" s="139"/>
      <c r="K1179" s="13">
        <v>30</v>
      </c>
      <c r="L1179" s="20" t="s">
        <v>6</v>
      </c>
      <c r="M1179" s="15">
        <v>51.61</v>
      </c>
      <c r="N1179" s="13">
        <v>8.09</v>
      </c>
      <c r="O1179" s="28">
        <f t="shared" si="184"/>
        <v>1548.3</v>
      </c>
      <c r="P1179" s="29">
        <f t="shared" si="173"/>
        <v>242.7</v>
      </c>
      <c r="Q1179" s="29">
        <f t="shared" si="174"/>
        <v>1791</v>
      </c>
      <c r="R1179" s="11"/>
    </row>
    <row r="1180" spans="1:18" ht="39.6" customHeight="1">
      <c r="A1180" s="83" t="s">
        <v>2048</v>
      </c>
      <c r="B1180" s="32">
        <v>93024</v>
      </c>
      <c r="C1180" s="32" t="s">
        <v>42</v>
      </c>
      <c r="D1180" s="25"/>
      <c r="E1180" s="139" t="s">
        <v>2040</v>
      </c>
      <c r="F1180" s="139"/>
      <c r="G1180" s="139"/>
      <c r="H1180" s="139"/>
      <c r="I1180" s="139"/>
      <c r="J1180" s="139"/>
      <c r="K1180" s="13">
        <v>10</v>
      </c>
      <c r="L1180" s="20" t="s">
        <v>7</v>
      </c>
      <c r="M1180" s="14">
        <v>38.94</v>
      </c>
      <c r="N1180" s="14">
        <v>24.24</v>
      </c>
      <c r="O1180" s="28">
        <f aca="true" t="shared" si="188" ref="O1180:O1182">SUM(K1180*M1180)</f>
        <v>389.4</v>
      </c>
      <c r="P1180" s="29">
        <f aca="true" t="shared" si="189" ref="P1180:P1182">SUM(K1180*N1180)</f>
        <v>242.39999999999998</v>
      </c>
      <c r="Q1180" s="29">
        <f aca="true" t="shared" si="190" ref="Q1180:Q1182">SUM(O1180:P1180)</f>
        <v>631.8</v>
      </c>
      <c r="R1180" s="11"/>
    </row>
    <row r="1181" spans="1:18" ht="27" customHeight="1">
      <c r="A1181" s="83" t="s">
        <v>2049</v>
      </c>
      <c r="B1181" s="32">
        <v>97667</v>
      </c>
      <c r="C1181" s="32" t="s">
        <v>42</v>
      </c>
      <c r="D1181" s="25"/>
      <c r="E1181" s="139" t="s">
        <v>2041</v>
      </c>
      <c r="F1181" s="139"/>
      <c r="G1181" s="139"/>
      <c r="H1181" s="139"/>
      <c r="I1181" s="139"/>
      <c r="J1181" s="139"/>
      <c r="K1181" s="13">
        <v>20</v>
      </c>
      <c r="L1181" s="20" t="s">
        <v>6</v>
      </c>
      <c r="M1181" s="15">
        <v>11.25</v>
      </c>
      <c r="N1181" s="13">
        <v>3.18</v>
      </c>
      <c r="O1181" s="28">
        <f t="shared" si="188"/>
        <v>225</v>
      </c>
      <c r="P1181" s="29">
        <f t="shared" si="189"/>
        <v>63.6</v>
      </c>
      <c r="Q1181" s="29">
        <f t="shared" si="190"/>
        <v>288.6</v>
      </c>
      <c r="R1181" s="11"/>
    </row>
    <row r="1182" spans="1:18" ht="27" customHeight="1">
      <c r="A1182" s="83" t="s">
        <v>2050</v>
      </c>
      <c r="B1182" s="32">
        <v>97670</v>
      </c>
      <c r="C1182" s="32" t="s">
        <v>42</v>
      </c>
      <c r="D1182" s="25"/>
      <c r="E1182" s="135" t="s">
        <v>1993</v>
      </c>
      <c r="F1182" s="135"/>
      <c r="G1182" s="135"/>
      <c r="H1182" s="135"/>
      <c r="I1182" s="135"/>
      <c r="J1182" s="135"/>
      <c r="K1182" s="13">
        <v>90</v>
      </c>
      <c r="L1182" s="20" t="s">
        <v>6</v>
      </c>
      <c r="M1182" s="15">
        <v>31.49</v>
      </c>
      <c r="N1182" s="13">
        <v>8.14</v>
      </c>
      <c r="O1182" s="28">
        <f t="shared" si="188"/>
        <v>2834.1</v>
      </c>
      <c r="P1182" s="29">
        <f t="shared" si="189"/>
        <v>732.6</v>
      </c>
      <c r="Q1182" s="29">
        <f t="shared" si="190"/>
        <v>3566.7</v>
      </c>
      <c r="R1182" s="11"/>
    </row>
    <row r="1183" spans="1:18" ht="40.8" customHeight="1">
      <c r="A1183" s="83" t="s">
        <v>2051</v>
      </c>
      <c r="B1183" s="32">
        <v>97889</v>
      </c>
      <c r="C1183" s="32" t="s">
        <v>42</v>
      </c>
      <c r="D1183" s="25"/>
      <c r="E1183" s="139" t="s">
        <v>2038</v>
      </c>
      <c r="F1183" s="139"/>
      <c r="G1183" s="139"/>
      <c r="H1183" s="139"/>
      <c r="I1183" s="139"/>
      <c r="J1183" s="139"/>
      <c r="K1183" s="13">
        <v>3</v>
      </c>
      <c r="L1183" s="20" t="s">
        <v>7</v>
      </c>
      <c r="M1183" s="14">
        <v>389.34</v>
      </c>
      <c r="N1183" s="14">
        <v>368.09</v>
      </c>
      <c r="O1183" s="28">
        <f t="shared" si="184"/>
        <v>1168.02</v>
      </c>
      <c r="P1183" s="29">
        <f t="shared" si="173"/>
        <v>1104.27</v>
      </c>
      <c r="Q1183" s="29">
        <f t="shared" si="174"/>
        <v>2272.29</v>
      </c>
      <c r="R1183" s="11"/>
    </row>
    <row r="1184" spans="1:18" ht="40.8" customHeight="1">
      <c r="A1184" s="83" t="s">
        <v>2052</v>
      </c>
      <c r="B1184" s="32">
        <v>97888</v>
      </c>
      <c r="C1184" s="32" t="s">
        <v>42</v>
      </c>
      <c r="D1184" s="25"/>
      <c r="E1184" s="135" t="s">
        <v>2037</v>
      </c>
      <c r="F1184" s="135"/>
      <c r="G1184" s="135"/>
      <c r="H1184" s="135"/>
      <c r="I1184" s="135"/>
      <c r="J1184" s="135"/>
      <c r="K1184" s="13">
        <v>2</v>
      </c>
      <c r="L1184" s="20" t="s">
        <v>7</v>
      </c>
      <c r="M1184" s="14">
        <v>288.7</v>
      </c>
      <c r="N1184" s="14">
        <v>270.51</v>
      </c>
      <c r="O1184" s="28">
        <f aca="true" t="shared" si="191" ref="O1184">SUM(K1184*M1184)</f>
        <v>577.4</v>
      </c>
      <c r="P1184" s="29">
        <f aca="true" t="shared" si="192" ref="P1184">SUM(K1184*N1184)</f>
        <v>541.02</v>
      </c>
      <c r="Q1184" s="29">
        <f aca="true" t="shared" si="193" ref="Q1184">SUM(O1184:P1184)</f>
        <v>1118.42</v>
      </c>
      <c r="R1184" s="11"/>
    </row>
    <row r="1185" spans="1:18" ht="12.75">
      <c r="A1185" s="83" t="s">
        <v>2053</v>
      </c>
      <c r="B1185" s="83" t="s">
        <v>2029</v>
      </c>
      <c r="C1185" s="33" t="s">
        <v>43</v>
      </c>
      <c r="D1185" s="25"/>
      <c r="E1185" s="133" t="s">
        <v>2036</v>
      </c>
      <c r="F1185" s="11"/>
      <c r="G1185" s="11"/>
      <c r="H1185" s="11"/>
      <c r="I1185" s="11"/>
      <c r="J1185" s="11"/>
      <c r="K1185" s="13">
        <v>1</v>
      </c>
      <c r="L1185" s="20" t="s">
        <v>7</v>
      </c>
      <c r="M1185" s="16">
        <v>13395.16</v>
      </c>
      <c r="N1185" s="14">
        <v>189</v>
      </c>
      <c r="O1185" s="28">
        <f t="shared" si="184"/>
        <v>13395.16</v>
      </c>
      <c r="P1185" s="29">
        <f t="shared" si="173"/>
        <v>189</v>
      </c>
      <c r="Q1185" s="29">
        <f t="shared" si="174"/>
        <v>13584.16</v>
      </c>
      <c r="R1185" s="11"/>
    </row>
    <row r="1186" spans="1:18" ht="12.75">
      <c r="A1186" s="83" t="s">
        <v>2054</v>
      </c>
      <c r="B1186" s="83" t="s">
        <v>2030</v>
      </c>
      <c r="C1186" s="33" t="s">
        <v>43</v>
      </c>
      <c r="D1186" s="25"/>
      <c r="E1186" s="133" t="s">
        <v>2035</v>
      </c>
      <c r="F1186" s="132"/>
      <c r="G1186" s="11"/>
      <c r="H1186" s="11"/>
      <c r="I1186" s="11"/>
      <c r="J1186" s="11"/>
      <c r="K1186" s="13">
        <v>3</v>
      </c>
      <c r="L1186" s="20" t="s">
        <v>7</v>
      </c>
      <c r="M1186" s="14">
        <v>220.64</v>
      </c>
      <c r="N1186" s="15">
        <v>94.5</v>
      </c>
      <c r="O1186" s="28">
        <f t="shared" si="184"/>
        <v>661.92</v>
      </c>
      <c r="P1186" s="29">
        <f t="shared" si="173"/>
        <v>283.5</v>
      </c>
      <c r="Q1186" s="29">
        <f t="shared" si="174"/>
        <v>945.42</v>
      </c>
      <c r="R1186" s="11"/>
    </row>
    <row r="1187" spans="1:18" ht="27.6" customHeight="1">
      <c r="A1187" s="83" t="s">
        <v>2055</v>
      </c>
      <c r="B1187" s="83" t="s">
        <v>2031</v>
      </c>
      <c r="C1187" s="33" t="s">
        <v>43</v>
      </c>
      <c r="D1187" s="25"/>
      <c r="E1187" s="139" t="s">
        <v>2034</v>
      </c>
      <c r="F1187" s="139"/>
      <c r="G1187" s="139"/>
      <c r="H1187" s="139"/>
      <c r="I1187" s="139"/>
      <c r="J1187" s="139"/>
      <c r="K1187" s="13">
        <v>1</v>
      </c>
      <c r="L1187" s="20" t="s">
        <v>7</v>
      </c>
      <c r="M1187" s="13">
        <v>74</v>
      </c>
      <c r="N1187" s="15">
        <v>756</v>
      </c>
      <c r="O1187" s="28">
        <f t="shared" si="184"/>
        <v>74</v>
      </c>
      <c r="P1187" s="29">
        <f t="shared" si="173"/>
        <v>756</v>
      </c>
      <c r="Q1187" s="29">
        <f t="shared" si="174"/>
        <v>830</v>
      </c>
      <c r="R1187" s="11"/>
    </row>
    <row r="1188" spans="1:18" ht="12.75">
      <c r="A1188" s="25"/>
      <c r="B1188" s="25"/>
      <c r="C1188" s="25"/>
      <c r="D1188" s="25"/>
      <c r="E1188" s="140" t="s">
        <v>843</v>
      </c>
      <c r="F1188" s="140"/>
      <c r="G1188" s="140"/>
      <c r="H1188" s="140"/>
      <c r="I1188" s="140"/>
      <c r="J1188" s="140"/>
      <c r="K1188" s="11"/>
      <c r="L1188" s="20" t="s">
        <v>0</v>
      </c>
      <c r="O1188" s="24">
        <f>SUM(O1124:O1187)</f>
        <v>1465362.0999999996</v>
      </c>
      <c r="P1188" s="24">
        <f>SUM(P1124:P1187)</f>
        <v>531045.5700000002</v>
      </c>
      <c r="Q1188" s="24">
        <f>SUM(Q1124:Q1187)</f>
        <v>1996407.67</v>
      </c>
      <c r="R1188" s="11"/>
    </row>
    <row r="1189" spans="1:18" ht="12.75">
      <c r="A1189" s="25"/>
      <c r="B1189" s="25"/>
      <c r="C1189" s="25"/>
      <c r="D1189" s="25"/>
      <c r="E1189" s="11"/>
      <c r="F1189" s="11"/>
      <c r="G1189" s="11"/>
      <c r="H1189" s="11"/>
      <c r="I1189" s="11"/>
      <c r="J1189" s="11"/>
      <c r="K1189" s="11"/>
      <c r="L1189" s="20"/>
      <c r="M1189" s="56"/>
      <c r="N1189" s="17"/>
      <c r="O1189" s="56"/>
      <c r="P1189" s="17"/>
      <c r="Q1189" s="56"/>
      <c r="R1189" s="11"/>
    </row>
    <row r="1190" spans="1:17" ht="12.75">
      <c r="A1190" s="57" t="s">
        <v>733</v>
      </c>
      <c r="B1190" s="25"/>
      <c r="C1190" s="25"/>
      <c r="D1190" s="25"/>
      <c r="E1190" s="140" t="s">
        <v>626</v>
      </c>
      <c r="F1190" s="140"/>
      <c r="G1190" s="140"/>
      <c r="H1190" s="140"/>
      <c r="I1190" s="140"/>
      <c r="J1190" s="140"/>
      <c r="K1190" s="11"/>
      <c r="L1190" s="31"/>
      <c r="M1190" s="11"/>
      <c r="N1190" s="11"/>
      <c r="O1190" s="11"/>
      <c r="P1190" s="11"/>
      <c r="Q1190" s="11"/>
    </row>
    <row r="1191" spans="1:17" ht="12.75">
      <c r="A1191" s="32" t="s">
        <v>734</v>
      </c>
      <c r="B1191" s="25" t="s">
        <v>672</v>
      </c>
      <c r="C1191" s="33" t="s">
        <v>43</v>
      </c>
      <c r="D1191" s="25"/>
      <c r="E1191" s="68" t="s">
        <v>671</v>
      </c>
      <c r="F1191" s="11"/>
      <c r="G1191" s="11"/>
      <c r="H1191" s="11"/>
      <c r="I1191" s="11"/>
      <c r="J1191" s="11"/>
      <c r="K1191" s="13">
        <v>3</v>
      </c>
      <c r="L1191" s="20" t="s">
        <v>7</v>
      </c>
      <c r="M1191" s="16">
        <v>3093.75</v>
      </c>
      <c r="N1191" s="14">
        <v>192.06</v>
      </c>
      <c r="O1191" s="28">
        <f aca="true" t="shared" si="194" ref="O1191:O1236">SUM(K1191*M1191)</f>
        <v>9281.25</v>
      </c>
      <c r="P1191" s="29">
        <f aca="true" t="shared" si="195" ref="P1191:P1236">SUM(K1191*N1191)</f>
        <v>576.1800000000001</v>
      </c>
      <c r="Q1191" s="29">
        <f aca="true" t="shared" si="196" ref="Q1191:Q1236">SUM(O1191:P1191)</f>
        <v>9857.43</v>
      </c>
    </row>
    <row r="1192" spans="1:17" ht="12.75">
      <c r="A1192" s="32" t="s">
        <v>735</v>
      </c>
      <c r="B1192" s="25" t="s">
        <v>673</v>
      </c>
      <c r="C1192" s="33" t="s">
        <v>43</v>
      </c>
      <c r="D1192" s="25"/>
      <c r="E1192" s="68" t="s">
        <v>674</v>
      </c>
      <c r="F1192" s="11"/>
      <c r="G1192" s="11"/>
      <c r="H1192" s="11"/>
      <c r="I1192" s="11"/>
      <c r="J1192" s="11"/>
      <c r="K1192" s="13">
        <v>9</v>
      </c>
      <c r="L1192" s="20" t="s">
        <v>7</v>
      </c>
      <c r="M1192" s="16">
        <v>1039.58</v>
      </c>
      <c r="N1192" s="15">
        <v>76.83</v>
      </c>
      <c r="O1192" s="28">
        <f t="shared" si="194"/>
        <v>9356.22</v>
      </c>
      <c r="P1192" s="29">
        <f t="shared" si="195"/>
        <v>691.47</v>
      </c>
      <c r="Q1192" s="29">
        <f t="shared" si="196"/>
        <v>10047.689999999999</v>
      </c>
    </row>
    <row r="1193" spans="1:17" ht="12.75">
      <c r="A1193" s="32" t="s">
        <v>736</v>
      </c>
      <c r="B1193" s="25" t="s">
        <v>675</v>
      </c>
      <c r="C1193" s="33" t="s">
        <v>43</v>
      </c>
      <c r="D1193" s="25"/>
      <c r="E1193" s="68" t="s">
        <v>676</v>
      </c>
      <c r="F1193" s="11"/>
      <c r="G1193" s="11"/>
      <c r="H1193" s="11"/>
      <c r="I1193" s="11"/>
      <c r="J1193" s="11"/>
      <c r="K1193" s="15">
        <v>50</v>
      </c>
      <c r="L1193" s="20" t="s">
        <v>7</v>
      </c>
      <c r="M1193" s="16">
        <v>1356.56</v>
      </c>
      <c r="N1193" s="14">
        <v>115.24</v>
      </c>
      <c r="O1193" s="28">
        <f t="shared" si="194"/>
        <v>67828</v>
      </c>
      <c r="P1193" s="29">
        <f t="shared" si="195"/>
        <v>5762</v>
      </c>
      <c r="Q1193" s="29">
        <f t="shared" si="196"/>
        <v>73590</v>
      </c>
    </row>
    <row r="1194" spans="1:17" ht="25.2" customHeight="1">
      <c r="A1194" s="32" t="s">
        <v>737</v>
      </c>
      <c r="B1194" s="32" t="s">
        <v>678</v>
      </c>
      <c r="C1194" s="33" t="s">
        <v>43</v>
      </c>
      <c r="D1194" s="25"/>
      <c r="E1194" s="135" t="s">
        <v>677</v>
      </c>
      <c r="F1194" s="135"/>
      <c r="G1194" s="135"/>
      <c r="H1194" s="135"/>
      <c r="I1194" s="135"/>
      <c r="J1194" s="135"/>
      <c r="K1194" s="13">
        <v>10</v>
      </c>
      <c r="L1194" s="20" t="s">
        <v>7</v>
      </c>
      <c r="M1194" s="14">
        <v>654.6</v>
      </c>
      <c r="N1194" s="15">
        <v>38.41</v>
      </c>
      <c r="O1194" s="28">
        <f t="shared" si="194"/>
        <v>6546</v>
      </c>
      <c r="P1194" s="29">
        <f t="shared" si="195"/>
        <v>384.09999999999997</v>
      </c>
      <c r="Q1194" s="29">
        <f t="shared" si="196"/>
        <v>6930.1</v>
      </c>
    </row>
    <row r="1195" spans="1:17" ht="27" customHeight="1">
      <c r="A1195" s="83" t="s">
        <v>738</v>
      </c>
      <c r="B1195" s="32">
        <v>98297</v>
      </c>
      <c r="C1195" s="32" t="s">
        <v>42</v>
      </c>
      <c r="D1195" s="25"/>
      <c r="E1195" s="135" t="s">
        <v>680</v>
      </c>
      <c r="F1195" s="135"/>
      <c r="G1195" s="135"/>
      <c r="H1195" s="135"/>
      <c r="I1195" s="135"/>
      <c r="J1195" s="135"/>
      <c r="K1195" s="54">
        <v>17000</v>
      </c>
      <c r="L1195" s="20" t="s">
        <v>6</v>
      </c>
      <c r="M1195" s="13">
        <v>10</v>
      </c>
      <c r="N1195" s="13">
        <v>0.23</v>
      </c>
      <c r="O1195" s="28">
        <f t="shared" si="194"/>
        <v>170000</v>
      </c>
      <c r="P1195" s="29">
        <f t="shared" si="195"/>
        <v>3910</v>
      </c>
      <c r="Q1195" s="29">
        <f t="shared" si="196"/>
        <v>173910</v>
      </c>
    </row>
    <row r="1196" spans="1:17" ht="17.4" customHeight="1">
      <c r="A1196" s="32" t="s">
        <v>739</v>
      </c>
      <c r="B1196" s="83" t="s">
        <v>1964</v>
      </c>
      <c r="C1196" s="33" t="s">
        <v>43</v>
      </c>
      <c r="D1196" s="25"/>
      <c r="E1196" s="134" t="s">
        <v>1965</v>
      </c>
      <c r="F1196" s="135"/>
      <c r="G1196" s="135"/>
      <c r="H1196" s="135"/>
      <c r="I1196" s="135"/>
      <c r="J1196" s="135"/>
      <c r="K1196" s="16">
        <v>1100</v>
      </c>
      <c r="L1196" s="20" t="s">
        <v>6</v>
      </c>
      <c r="M1196" s="13">
        <v>1.16</v>
      </c>
      <c r="N1196" s="13">
        <v>1.54</v>
      </c>
      <c r="O1196" s="28">
        <f t="shared" si="194"/>
        <v>1276</v>
      </c>
      <c r="P1196" s="29">
        <f t="shared" si="195"/>
        <v>1694</v>
      </c>
      <c r="Q1196" s="29">
        <f t="shared" si="196"/>
        <v>2970</v>
      </c>
    </row>
    <row r="1197" spans="1:17" ht="16.2" customHeight="1">
      <c r="A1197" s="32" t="s">
        <v>740</v>
      </c>
      <c r="B1197" s="25" t="s">
        <v>681</v>
      </c>
      <c r="C1197" s="33" t="s">
        <v>43</v>
      </c>
      <c r="D1197" s="25"/>
      <c r="E1197" s="68" t="s">
        <v>682</v>
      </c>
      <c r="F1197" s="11"/>
      <c r="G1197" s="11"/>
      <c r="H1197" s="11"/>
      <c r="I1197" s="11"/>
      <c r="J1197" s="11"/>
      <c r="K1197" s="14">
        <v>780</v>
      </c>
      <c r="L1197" s="20" t="s">
        <v>6</v>
      </c>
      <c r="M1197" s="13">
        <v>1.25</v>
      </c>
      <c r="N1197" s="13">
        <v>2.56</v>
      </c>
      <c r="O1197" s="28">
        <f t="shared" si="194"/>
        <v>975</v>
      </c>
      <c r="P1197" s="29">
        <f t="shared" si="195"/>
        <v>1996.8</v>
      </c>
      <c r="Q1197" s="29">
        <f t="shared" si="196"/>
        <v>2971.8</v>
      </c>
    </row>
    <row r="1198" spans="1:17" ht="15.6" customHeight="1">
      <c r="A1198" s="32" t="s">
        <v>741</v>
      </c>
      <c r="B1198" s="25" t="s">
        <v>683</v>
      </c>
      <c r="C1198" s="33" t="s">
        <v>43</v>
      </c>
      <c r="D1198" s="25"/>
      <c r="E1198" s="68" t="s">
        <v>684</v>
      </c>
      <c r="F1198" s="11"/>
      <c r="G1198" s="11"/>
      <c r="H1198" s="11"/>
      <c r="I1198" s="11"/>
      <c r="J1198" s="11"/>
      <c r="K1198" s="13">
        <v>10</v>
      </c>
      <c r="L1198" s="20" t="s">
        <v>7</v>
      </c>
      <c r="M1198" s="14">
        <v>327.68</v>
      </c>
      <c r="N1198" s="15">
        <v>26.89</v>
      </c>
      <c r="O1198" s="28">
        <f t="shared" si="194"/>
        <v>3276.8</v>
      </c>
      <c r="P1198" s="29">
        <f t="shared" si="195"/>
        <v>268.9</v>
      </c>
      <c r="Q1198" s="29">
        <f t="shared" si="196"/>
        <v>3545.7000000000003</v>
      </c>
    </row>
    <row r="1199" spans="1:17" ht="13.8" customHeight="1">
      <c r="A1199" s="32" t="s">
        <v>742</v>
      </c>
      <c r="B1199" s="25" t="s">
        <v>685</v>
      </c>
      <c r="C1199" s="33" t="s">
        <v>43</v>
      </c>
      <c r="D1199" s="25"/>
      <c r="E1199" s="68" t="s">
        <v>686</v>
      </c>
      <c r="F1199" s="11"/>
      <c r="G1199" s="11"/>
      <c r="H1199" s="11"/>
      <c r="I1199" s="11"/>
      <c r="J1199" s="11"/>
      <c r="K1199" s="13">
        <v>10</v>
      </c>
      <c r="L1199" s="20" t="s">
        <v>7</v>
      </c>
      <c r="M1199" s="15">
        <v>10.43</v>
      </c>
      <c r="N1199" s="15">
        <v>19.21</v>
      </c>
      <c r="O1199" s="28">
        <f t="shared" si="194"/>
        <v>104.3</v>
      </c>
      <c r="P1199" s="29">
        <f t="shared" si="195"/>
        <v>192.10000000000002</v>
      </c>
      <c r="Q1199" s="29">
        <f t="shared" si="196"/>
        <v>296.40000000000003</v>
      </c>
    </row>
    <row r="1200" spans="1:17" ht="15.6" customHeight="1">
      <c r="A1200" s="32" t="s">
        <v>743</v>
      </c>
      <c r="B1200" s="25" t="s">
        <v>687</v>
      </c>
      <c r="C1200" s="33" t="s">
        <v>43</v>
      </c>
      <c r="D1200" s="25"/>
      <c r="E1200" s="68" t="s">
        <v>688</v>
      </c>
      <c r="F1200" s="11"/>
      <c r="G1200" s="11"/>
      <c r="H1200" s="11"/>
      <c r="I1200" s="11"/>
      <c r="J1200" s="11"/>
      <c r="K1200" s="14">
        <v>180</v>
      </c>
      <c r="L1200" s="20" t="s">
        <v>7</v>
      </c>
      <c r="M1200" s="15">
        <v>53.63</v>
      </c>
      <c r="N1200" s="15">
        <v>19.21</v>
      </c>
      <c r="O1200" s="28">
        <f t="shared" si="194"/>
        <v>9653.4</v>
      </c>
      <c r="P1200" s="29">
        <f t="shared" si="195"/>
        <v>3457.8</v>
      </c>
      <c r="Q1200" s="29">
        <f t="shared" si="196"/>
        <v>13111.2</v>
      </c>
    </row>
    <row r="1201" spans="1:17" ht="15.6" customHeight="1">
      <c r="A1201" s="32" t="s">
        <v>744</v>
      </c>
      <c r="B1201" s="25" t="s">
        <v>690</v>
      </c>
      <c r="C1201" s="33" t="s">
        <v>43</v>
      </c>
      <c r="D1201" s="25"/>
      <c r="E1201" s="68" t="s">
        <v>689</v>
      </c>
      <c r="F1201" s="11"/>
      <c r="G1201" s="11"/>
      <c r="H1201" s="11"/>
      <c r="I1201" s="11"/>
      <c r="J1201" s="11"/>
      <c r="K1201" s="14">
        <v>180</v>
      </c>
      <c r="L1201" s="20" t="s">
        <v>7</v>
      </c>
      <c r="M1201" s="15">
        <v>35.33</v>
      </c>
      <c r="N1201" s="15">
        <v>15.38</v>
      </c>
      <c r="O1201" s="28">
        <f t="shared" si="194"/>
        <v>6359.4</v>
      </c>
      <c r="P1201" s="29">
        <f t="shared" si="195"/>
        <v>2768.4</v>
      </c>
      <c r="Q1201" s="29">
        <f t="shared" si="196"/>
        <v>9127.8</v>
      </c>
    </row>
    <row r="1202" spans="1:17" ht="16.2" customHeight="1">
      <c r="A1202" s="32" t="s">
        <v>745</v>
      </c>
      <c r="B1202" s="25">
        <v>98307</v>
      </c>
      <c r="C1202" s="32" t="s">
        <v>42</v>
      </c>
      <c r="D1202" s="25"/>
      <c r="E1202" s="68" t="s">
        <v>691</v>
      </c>
      <c r="F1202" s="11"/>
      <c r="G1202" s="11"/>
      <c r="H1202" s="11"/>
      <c r="I1202" s="11"/>
      <c r="J1202" s="11"/>
      <c r="K1202" s="15">
        <v>59</v>
      </c>
      <c r="L1202" s="20" t="s">
        <v>7</v>
      </c>
      <c r="M1202" s="15">
        <v>48.55</v>
      </c>
      <c r="N1202" s="13">
        <v>9.73</v>
      </c>
      <c r="O1202" s="28">
        <f t="shared" si="194"/>
        <v>2864.45</v>
      </c>
      <c r="P1202" s="29">
        <f t="shared" si="195"/>
        <v>574.07</v>
      </c>
      <c r="Q1202" s="29">
        <f t="shared" si="196"/>
        <v>3438.52</v>
      </c>
    </row>
    <row r="1203" spans="1:17" ht="18" customHeight="1">
      <c r="A1203" s="32" t="s">
        <v>746</v>
      </c>
      <c r="B1203" s="32" t="s">
        <v>692</v>
      </c>
      <c r="C1203" s="33" t="s">
        <v>43</v>
      </c>
      <c r="D1203" s="25"/>
      <c r="E1203" s="135" t="s">
        <v>693</v>
      </c>
      <c r="F1203" s="135"/>
      <c r="G1203" s="135"/>
      <c r="H1203" s="135"/>
      <c r="I1203" s="135"/>
      <c r="J1203" s="135"/>
      <c r="K1203" s="15">
        <v>38</v>
      </c>
      <c r="L1203" s="20" t="s">
        <v>7</v>
      </c>
      <c r="M1203" s="15">
        <v>27.85</v>
      </c>
      <c r="N1203" s="15">
        <v>15.38</v>
      </c>
      <c r="O1203" s="28">
        <f t="shared" si="194"/>
        <v>1058.3</v>
      </c>
      <c r="P1203" s="29">
        <f t="shared" si="195"/>
        <v>584.44</v>
      </c>
      <c r="Q1203" s="29">
        <f t="shared" si="196"/>
        <v>1642.74</v>
      </c>
    </row>
    <row r="1204" spans="1:17" ht="27.6" customHeight="1">
      <c r="A1204" s="32" t="s">
        <v>747</v>
      </c>
      <c r="B1204" s="32" t="s">
        <v>694</v>
      </c>
      <c r="C1204" s="33" t="s">
        <v>43</v>
      </c>
      <c r="D1204" s="25"/>
      <c r="E1204" s="135" t="s">
        <v>695</v>
      </c>
      <c r="F1204" s="135"/>
      <c r="G1204" s="135"/>
      <c r="H1204" s="135"/>
      <c r="I1204" s="135"/>
      <c r="J1204" s="135"/>
      <c r="K1204" s="15">
        <v>22</v>
      </c>
      <c r="L1204" s="20" t="s">
        <v>7</v>
      </c>
      <c r="M1204" s="15">
        <v>62.08</v>
      </c>
      <c r="N1204" s="15">
        <v>15.38</v>
      </c>
      <c r="O1204" s="28">
        <f t="shared" si="194"/>
        <v>1365.76</v>
      </c>
      <c r="P1204" s="29">
        <f t="shared" si="195"/>
        <v>338.36</v>
      </c>
      <c r="Q1204" s="29">
        <f t="shared" si="196"/>
        <v>1704.12</v>
      </c>
    </row>
    <row r="1205" spans="1:17" ht="27.6" customHeight="1">
      <c r="A1205" s="32" t="s">
        <v>748</v>
      </c>
      <c r="B1205" s="32" t="s">
        <v>696</v>
      </c>
      <c r="C1205" s="33" t="s">
        <v>43</v>
      </c>
      <c r="D1205" s="25"/>
      <c r="E1205" s="135" t="s">
        <v>697</v>
      </c>
      <c r="F1205" s="135"/>
      <c r="G1205" s="135"/>
      <c r="H1205" s="135"/>
      <c r="I1205" s="135"/>
      <c r="J1205" s="135"/>
      <c r="K1205" s="14">
        <v>280</v>
      </c>
      <c r="L1205" s="20" t="s">
        <v>7</v>
      </c>
      <c r="M1205" s="14">
        <v>104.04</v>
      </c>
      <c r="N1205" s="15">
        <v>23.04</v>
      </c>
      <c r="O1205" s="28">
        <f t="shared" si="194"/>
        <v>29131.2</v>
      </c>
      <c r="P1205" s="29">
        <f t="shared" si="195"/>
        <v>6451.2</v>
      </c>
      <c r="Q1205" s="29">
        <f t="shared" si="196"/>
        <v>35582.4</v>
      </c>
    </row>
    <row r="1206" spans="1:17" ht="28.2" customHeight="1">
      <c r="A1206" s="32" t="s">
        <v>749</v>
      </c>
      <c r="B1206" s="32" t="s">
        <v>698</v>
      </c>
      <c r="C1206" s="33" t="s">
        <v>43</v>
      </c>
      <c r="D1206" s="25"/>
      <c r="E1206" s="135" t="s">
        <v>699</v>
      </c>
      <c r="F1206" s="135"/>
      <c r="G1206" s="135"/>
      <c r="H1206" s="135"/>
      <c r="I1206" s="135"/>
      <c r="J1206" s="135"/>
      <c r="K1206" s="13">
        <v>3</v>
      </c>
      <c r="L1206" s="20" t="s">
        <v>7</v>
      </c>
      <c r="M1206" s="14">
        <v>147.44</v>
      </c>
      <c r="N1206" s="15">
        <v>30.73</v>
      </c>
      <c r="O1206" s="28">
        <f t="shared" si="194"/>
        <v>442.32</v>
      </c>
      <c r="P1206" s="29">
        <f t="shared" si="195"/>
        <v>92.19</v>
      </c>
      <c r="Q1206" s="29">
        <f t="shared" si="196"/>
        <v>534.51</v>
      </c>
    </row>
    <row r="1207" spans="1:17" ht="26.4" customHeight="1">
      <c r="A1207" s="32" t="s">
        <v>750</v>
      </c>
      <c r="B1207" s="32" t="s">
        <v>701</v>
      </c>
      <c r="C1207" s="33" t="s">
        <v>43</v>
      </c>
      <c r="D1207" s="25"/>
      <c r="E1207" s="135" t="s">
        <v>700</v>
      </c>
      <c r="F1207" s="135"/>
      <c r="G1207" s="135"/>
      <c r="H1207" s="135"/>
      <c r="I1207" s="135"/>
      <c r="J1207" s="135"/>
      <c r="K1207" s="13">
        <v>22</v>
      </c>
      <c r="L1207" s="20" t="s">
        <v>7</v>
      </c>
      <c r="M1207" s="14">
        <v>121.5</v>
      </c>
      <c r="N1207" s="15">
        <v>23.04</v>
      </c>
      <c r="O1207" s="28">
        <f t="shared" si="194"/>
        <v>2673</v>
      </c>
      <c r="P1207" s="29">
        <f t="shared" si="195"/>
        <v>506.88</v>
      </c>
      <c r="Q1207" s="29">
        <f t="shared" si="196"/>
        <v>3179.88</v>
      </c>
    </row>
    <row r="1208" spans="1:17" ht="15.6" customHeight="1">
      <c r="A1208" s="32" t="s">
        <v>751</v>
      </c>
      <c r="B1208" s="83" t="s">
        <v>1966</v>
      </c>
      <c r="C1208" s="33" t="s">
        <v>43</v>
      </c>
      <c r="D1208" s="25"/>
      <c r="E1208" s="134" t="s">
        <v>1967</v>
      </c>
      <c r="F1208" s="135"/>
      <c r="G1208" s="135"/>
      <c r="H1208" s="135"/>
      <c r="I1208" s="135"/>
      <c r="J1208" s="135"/>
      <c r="K1208" s="13">
        <v>12</v>
      </c>
      <c r="L1208" s="20" t="s">
        <v>7</v>
      </c>
      <c r="M1208" s="14">
        <v>164.38</v>
      </c>
      <c r="N1208" s="15">
        <v>30.73</v>
      </c>
      <c r="O1208" s="28">
        <f aca="true" t="shared" si="197" ref="O1208">SUM(K1208*M1208)</f>
        <v>1972.56</v>
      </c>
      <c r="P1208" s="29">
        <f aca="true" t="shared" si="198" ref="P1208">SUM(K1208*N1208)</f>
        <v>368.76</v>
      </c>
      <c r="Q1208" s="29">
        <f aca="true" t="shared" si="199" ref="Q1208">SUM(O1208:P1208)</f>
        <v>2341.3199999999997</v>
      </c>
    </row>
    <row r="1209" spans="1:17" ht="15" customHeight="1">
      <c r="A1209" s="32" t="s">
        <v>752</v>
      </c>
      <c r="B1209" s="25" t="s">
        <v>702</v>
      </c>
      <c r="C1209" s="33" t="s">
        <v>43</v>
      </c>
      <c r="D1209" s="25"/>
      <c r="E1209" s="68" t="s">
        <v>703</v>
      </c>
      <c r="F1209" s="11"/>
      <c r="G1209" s="11"/>
      <c r="H1209" s="11"/>
      <c r="I1209" s="11"/>
      <c r="J1209" s="11"/>
      <c r="K1209" s="13">
        <v>6</v>
      </c>
      <c r="L1209" s="20" t="s">
        <v>6</v>
      </c>
      <c r="M1209" s="14">
        <v>134.86</v>
      </c>
      <c r="N1209" s="15">
        <v>30.73</v>
      </c>
      <c r="O1209" s="28">
        <f t="shared" si="194"/>
        <v>809.1600000000001</v>
      </c>
      <c r="P1209" s="29">
        <f t="shared" si="195"/>
        <v>184.38</v>
      </c>
      <c r="Q1209" s="29">
        <f t="shared" si="196"/>
        <v>993.5400000000001</v>
      </c>
    </row>
    <row r="1210" spans="1:17" ht="15" customHeight="1">
      <c r="A1210" s="32" t="s">
        <v>753</v>
      </c>
      <c r="B1210" s="25" t="s">
        <v>704</v>
      </c>
      <c r="C1210" s="33" t="s">
        <v>43</v>
      </c>
      <c r="D1210" s="25"/>
      <c r="E1210" s="68" t="s">
        <v>705</v>
      </c>
      <c r="F1210" s="11"/>
      <c r="G1210" s="11"/>
      <c r="H1210" s="11"/>
      <c r="I1210" s="11"/>
      <c r="J1210" s="11"/>
      <c r="K1210" s="14">
        <v>1125</v>
      </c>
      <c r="L1210" s="20" t="s">
        <v>6</v>
      </c>
      <c r="M1210" s="15">
        <v>32.59</v>
      </c>
      <c r="N1210" s="13">
        <v>5.76</v>
      </c>
      <c r="O1210" s="28">
        <f t="shared" si="194"/>
        <v>36663.75000000001</v>
      </c>
      <c r="P1210" s="29">
        <f t="shared" si="195"/>
        <v>6480</v>
      </c>
      <c r="Q1210" s="29">
        <f t="shared" si="196"/>
        <v>43143.75000000001</v>
      </c>
    </row>
    <row r="1211" spans="1:17" ht="15" customHeight="1">
      <c r="A1211" s="32" t="s">
        <v>754</v>
      </c>
      <c r="B1211" s="25" t="s">
        <v>707</v>
      </c>
      <c r="C1211" s="33" t="s">
        <v>43</v>
      </c>
      <c r="D1211" s="25"/>
      <c r="E1211" s="68" t="s">
        <v>706</v>
      </c>
      <c r="F1211" s="11"/>
      <c r="G1211" s="11"/>
      <c r="H1211" s="11"/>
      <c r="I1211" s="11"/>
      <c r="J1211" s="11"/>
      <c r="K1211" s="14">
        <v>316</v>
      </c>
      <c r="L1211" s="20" t="s">
        <v>7</v>
      </c>
      <c r="M1211" s="13">
        <v>5.16</v>
      </c>
      <c r="N1211" s="13">
        <v>1.91</v>
      </c>
      <c r="O1211" s="28">
        <f t="shared" si="194"/>
        <v>1630.56</v>
      </c>
      <c r="P1211" s="29">
        <f t="shared" si="195"/>
        <v>603.56</v>
      </c>
      <c r="Q1211" s="29">
        <f t="shared" si="196"/>
        <v>2234.12</v>
      </c>
    </row>
    <row r="1212" spans="1:17" ht="14.4" customHeight="1">
      <c r="A1212" s="32" t="s">
        <v>755</v>
      </c>
      <c r="B1212" s="25" t="s">
        <v>708</v>
      </c>
      <c r="C1212" s="33" t="s">
        <v>43</v>
      </c>
      <c r="D1212" s="25"/>
      <c r="E1212" s="68" t="s">
        <v>709</v>
      </c>
      <c r="F1212" s="11"/>
      <c r="G1212" s="11"/>
      <c r="H1212" s="11"/>
      <c r="I1212" s="11"/>
      <c r="J1212" s="11"/>
      <c r="K1212" s="14">
        <v>125</v>
      </c>
      <c r="L1212" s="20" t="s">
        <v>7</v>
      </c>
      <c r="M1212" s="15">
        <v>8.9</v>
      </c>
      <c r="N1212" s="13">
        <v>2.31</v>
      </c>
      <c r="O1212" s="28">
        <f t="shared" si="194"/>
        <v>1112.5</v>
      </c>
      <c r="P1212" s="29">
        <f t="shared" si="195"/>
        <v>288.75</v>
      </c>
      <c r="Q1212" s="29">
        <f t="shared" si="196"/>
        <v>1401.25</v>
      </c>
    </row>
    <row r="1213" spans="1:17" ht="28.2" customHeight="1">
      <c r="A1213" s="32" t="s">
        <v>756</v>
      </c>
      <c r="B1213" s="32" t="s">
        <v>711</v>
      </c>
      <c r="C1213" s="33" t="s">
        <v>43</v>
      </c>
      <c r="D1213" s="25"/>
      <c r="E1213" s="135" t="s">
        <v>710</v>
      </c>
      <c r="F1213" s="135"/>
      <c r="G1213" s="135"/>
      <c r="H1213" s="135"/>
      <c r="I1213" s="135"/>
      <c r="J1213" s="135"/>
      <c r="K1213" s="14">
        <v>725</v>
      </c>
      <c r="L1213" s="20" t="s">
        <v>7</v>
      </c>
      <c r="M1213" s="92">
        <v>5.69</v>
      </c>
      <c r="N1213" s="13">
        <v>3.08</v>
      </c>
      <c r="O1213" s="28">
        <f t="shared" si="194"/>
        <v>4125.25</v>
      </c>
      <c r="P1213" s="29">
        <f t="shared" si="195"/>
        <v>2233</v>
      </c>
      <c r="Q1213" s="29">
        <f t="shared" si="196"/>
        <v>6358.25</v>
      </c>
    </row>
    <row r="1214" spans="1:17" ht="15" customHeight="1">
      <c r="A1214" s="32" t="s">
        <v>757</v>
      </c>
      <c r="B1214" s="25" t="s">
        <v>713</v>
      </c>
      <c r="C1214" s="33" t="s">
        <v>43</v>
      </c>
      <c r="D1214" s="25"/>
      <c r="E1214" s="68" t="s">
        <v>712</v>
      </c>
      <c r="F1214" s="11"/>
      <c r="G1214" s="11"/>
      <c r="H1214" s="11"/>
      <c r="I1214" s="11"/>
      <c r="J1214" s="11"/>
      <c r="K1214" s="14">
        <v>340</v>
      </c>
      <c r="L1214" s="20" t="s">
        <v>6</v>
      </c>
      <c r="M1214" s="13">
        <v>6.91</v>
      </c>
      <c r="N1214" s="13">
        <v>3.84</v>
      </c>
      <c r="O1214" s="28">
        <f t="shared" si="194"/>
        <v>2349.4</v>
      </c>
      <c r="P1214" s="29">
        <f t="shared" si="195"/>
        <v>1305.6</v>
      </c>
      <c r="Q1214" s="29">
        <f t="shared" si="196"/>
        <v>3655</v>
      </c>
    </row>
    <row r="1215" spans="1:17" ht="15.6" customHeight="1">
      <c r="A1215" s="32" t="s">
        <v>758</v>
      </c>
      <c r="B1215" s="25" t="s">
        <v>714</v>
      </c>
      <c r="C1215" s="33" t="s">
        <v>43</v>
      </c>
      <c r="D1215" s="25"/>
      <c r="E1215" s="68" t="s">
        <v>715</v>
      </c>
      <c r="F1215" s="11"/>
      <c r="G1215" s="11"/>
      <c r="H1215" s="11"/>
      <c r="I1215" s="11"/>
      <c r="J1215" s="11"/>
      <c r="K1215" s="16">
        <v>2040</v>
      </c>
      <c r="L1215" s="20" t="s">
        <v>7</v>
      </c>
      <c r="M1215" s="13">
        <v>0.24</v>
      </c>
      <c r="N1215" s="13">
        <v>2.69</v>
      </c>
      <c r="O1215" s="28">
        <f t="shared" si="194"/>
        <v>489.59999999999997</v>
      </c>
      <c r="P1215" s="29">
        <f t="shared" si="195"/>
        <v>5487.599999999999</v>
      </c>
      <c r="Q1215" s="29">
        <f t="shared" si="196"/>
        <v>5977.2</v>
      </c>
    </row>
    <row r="1216" spans="1:17" s="30" customFormat="1" ht="16.8" customHeight="1">
      <c r="A1216" s="32" t="s">
        <v>759</v>
      </c>
      <c r="B1216" s="83" t="s">
        <v>1968</v>
      </c>
      <c r="C1216" s="33" t="s">
        <v>43</v>
      </c>
      <c r="D1216" s="32"/>
      <c r="E1216" s="137" t="s">
        <v>1969</v>
      </c>
      <c r="F1216" s="138"/>
      <c r="G1216" s="138"/>
      <c r="H1216" s="138"/>
      <c r="I1216" s="138"/>
      <c r="J1216" s="138"/>
      <c r="K1216" s="14">
        <v>456</v>
      </c>
      <c r="L1216" s="20" t="s">
        <v>6</v>
      </c>
      <c r="M1216" s="15">
        <v>79.01</v>
      </c>
      <c r="N1216" s="13">
        <v>9.6</v>
      </c>
      <c r="O1216" s="28">
        <f t="shared" si="194"/>
        <v>36028.560000000005</v>
      </c>
      <c r="P1216" s="29">
        <f t="shared" si="195"/>
        <v>4377.599999999999</v>
      </c>
      <c r="Q1216" s="29">
        <f t="shared" si="196"/>
        <v>40406.16</v>
      </c>
    </row>
    <row r="1217" spans="1:17" ht="16.8" customHeight="1">
      <c r="A1217" s="32"/>
      <c r="B1217" s="83" t="s">
        <v>1972</v>
      </c>
      <c r="C1217" s="33" t="s">
        <v>43</v>
      </c>
      <c r="D1217" s="25"/>
      <c r="E1217" s="130" t="s">
        <v>1973</v>
      </c>
      <c r="F1217" s="131"/>
      <c r="G1217" s="131"/>
      <c r="H1217" s="131"/>
      <c r="I1217" s="131"/>
      <c r="J1217" s="131"/>
      <c r="K1217" s="13">
        <v>4</v>
      </c>
      <c r="L1217" s="20" t="s">
        <v>7</v>
      </c>
      <c r="M1217" s="15">
        <v>40.11</v>
      </c>
      <c r="N1217" s="13">
        <v>3.08</v>
      </c>
      <c r="O1217" s="28">
        <f aca="true" t="shared" si="200" ref="O1217">SUM(K1217*M1217)</f>
        <v>160.44</v>
      </c>
      <c r="P1217" s="29">
        <f aca="true" t="shared" si="201" ref="P1217">SUM(K1217*N1217)</f>
        <v>12.32</v>
      </c>
      <c r="Q1217" s="29">
        <f aca="true" t="shared" si="202" ref="Q1217">SUM(O1217:P1217)</f>
        <v>172.76</v>
      </c>
    </row>
    <row r="1218" spans="1:17" ht="12.75">
      <c r="A1218" s="32" t="s">
        <v>760</v>
      </c>
      <c r="B1218" s="101" t="s">
        <v>1970</v>
      </c>
      <c r="C1218" s="33" t="s">
        <v>43</v>
      </c>
      <c r="D1218" s="25"/>
      <c r="E1218" s="130" t="s">
        <v>1971</v>
      </c>
      <c r="F1218" s="11"/>
      <c r="G1218" s="11"/>
      <c r="H1218" s="11"/>
      <c r="I1218" s="11"/>
      <c r="J1218" s="11"/>
      <c r="K1218" s="15">
        <v>17</v>
      </c>
      <c r="L1218" s="20" t="s">
        <v>7</v>
      </c>
      <c r="M1218" s="15">
        <v>69.64</v>
      </c>
      <c r="N1218" s="13">
        <v>2.69</v>
      </c>
      <c r="O1218" s="28">
        <f t="shared" si="194"/>
        <v>1183.88</v>
      </c>
      <c r="P1218" s="29">
        <f t="shared" si="195"/>
        <v>45.73</v>
      </c>
      <c r="Q1218" s="29">
        <f t="shared" si="196"/>
        <v>1229.6100000000001</v>
      </c>
    </row>
    <row r="1219" spans="1:17" ht="12.75">
      <c r="A1219" s="32" t="s">
        <v>761</v>
      </c>
      <c r="B1219" s="101" t="s">
        <v>1974</v>
      </c>
      <c r="C1219" s="33" t="s">
        <v>43</v>
      </c>
      <c r="D1219" s="25"/>
      <c r="E1219" s="130" t="s">
        <v>1975</v>
      </c>
      <c r="F1219" s="11"/>
      <c r="G1219" s="11"/>
      <c r="H1219" s="11"/>
      <c r="I1219" s="11"/>
      <c r="J1219" s="11"/>
      <c r="K1219" s="13">
        <v>10</v>
      </c>
      <c r="L1219" s="20" t="s">
        <v>7</v>
      </c>
      <c r="M1219" s="15">
        <v>57.93</v>
      </c>
      <c r="N1219" s="13">
        <v>3.08</v>
      </c>
      <c r="O1219" s="28">
        <f t="shared" si="194"/>
        <v>579.3</v>
      </c>
      <c r="P1219" s="29">
        <f t="shared" si="195"/>
        <v>30.8</v>
      </c>
      <c r="Q1219" s="29">
        <f t="shared" si="196"/>
        <v>610.0999999999999</v>
      </c>
    </row>
    <row r="1220" spans="1:17" ht="15" customHeight="1">
      <c r="A1220" s="32" t="s">
        <v>762</v>
      </c>
      <c r="B1220" s="25" t="s">
        <v>716</v>
      </c>
      <c r="C1220" s="33" t="s">
        <v>43</v>
      </c>
      <c r="D1220" s="25"/>
      <c r="E1220" s="68" t="s">
        <v>717</v>
      </c>
      <c r="F1220" s="11"/>
      <c r="G1220" s="11"/>
      <c r="H1220" s="11"/>
      <c r="I1220" s="11"/>
      <c r="J1220" s="11"/>
      <c r="K1220" s="13">
        <v>9</v>
      </c>
      <c r="L1220" s="20" t="s">
        <v>7</v>
      </c>
      <c r="M1220" s="92">
        <v>7.75</v>
      </c>
      <c r="N1220" s="13">
        <v>4.23</v>
      </c>
      <c r="O1220" s="28">
        <f t="shared" si="194"/>
        <v>69.75</v>
      </c>
      <c r="P1220" s="29">
        <f t="shared" si="195"/>
        <v>38.07000000000001</v>
      </c>
      <c r="Q1220" s="29">
        <f t="shared" si="196"/>
        <v>107.82000000000001</v>
      </c>
    </row>
    <row r="1221" spans="1:17" ht="13.8" customHeight="1">
      <c r="A1221" s="32" t="s">
        <v>763</v>
      </c>
      <c r="B1221" s="25" t="s">
        <v>719</v>
      </c>
      <c r="C1221" s="33" t="s">
        <v>43</v>
      </c>
      <c r="D1221" s="25"/>
      <c r="E1221" s="68" t="s">
        <v>718</v>
      </c>
      <c r="F1221" s="11"/>
      <c r="G1221" s="11"/>
      <c r="H1221" s="11"/>
      <c r="I1221" s="11"/>
      <c r="J1221" s="11"/>
      <c r="K1221" s="14">
        <v>295</v>
      </c>
      <c r="L1221" s="20" t="s">
        <v>7</v>
      </c>
      <c r="M1221" s="15">
        <v>10.45</v>
      </c>
      <c r="N1221" s="13">
        <v>3.08</v>
      </c>
      <c r="O1221" s="28">
        <f t="shared" si="194"/>
        <v>3082.75</v>
      </c>
      <c r="P1221" s="29">
        <f t="shared" si="195"/>
        <v>908.6</v>
      </c>
      <c r="Q1221" s="29">
        <f t="shared" si="196"/>
        <v>3991.35</v>
      </c>
    </row>
    <row r="1222" spans="1:17" ht="27" customHeight="1">
      <c r="A1222" s="32" t="s">
        <v>764</v>
      </c>
      <c r="B1222" s="32" t="s">
        <v>720</v>
      </c>
      <c r="C1222" s="33" t="s">
        <v>43</v>
      </c>
      <c r="D1222" s="25"/>
      <c r="E1222" s="135" t="s">
        <v>721</v>
      </c>
      <c r="F1222" s="135"/>
      <c r="G1222" s="135"/>
      <c r="H1222" s="135"/>
      <c r="I1222" s="135"/>
      <c r="J1222" s="135"/>
      <c r="K1222" s="14">
        <v>295</v>
      </c>
      <c r="L1222" s="20" t="s">
        <v>7</v>
      </c>
      <c r="M1222" s="15">
        <v>18.79</v>
      </c>
      <c r="N1222" s="13">
        <v>3.08</v>
      </c>
      <c r="O1222" s="28">
        <f t="shared" si="194"/>
        <v>5543.05</v>
      </c>
      <c r="P1222" s="29">
        <f t="shared" si="195"/>
        <v>908.6</v>
      </c>
      <c r="Q1222" s="29">
        <f t="shared" si="196"/>
        <v>6451.650000000001</v>
      </c>
    </row>
    <row r="1223" spans="1:17" ht="39" customHeight="1">
      <c r="A1223" s="32" t="s">
        <v>765</v>
      </c>
      <c r="B1223" s="32">
        <v>91872</v>
      </c>
      <c r="C1223" s="32" t="s">
        <v>42</v>
      </c>
      <c r="D1223" s="25"/>
      <c r="E1223" s="135" t="s">
        <v>722</v>
      </c>
      <c r="F1223" s="135"/>
      <c r="G1223" s="135"/>
      <c r="H1223" s="135"/>
      <c r="I1223" s="135"/>
      <c r="J1223" s="135"/>
      <c r="K1223" s="14">
        <v>675</v>
      </c>
      <c r="L1223" s="20" t="s">
        <v>6</v>
      </c>
      <c r="M1223" s="15">
        <v>11.63</v>
      </c>
      <c r="N1223" s="13">
        <v>9.18</v>
      </c>
      <c r="O1223" s="28">
        <f t="shared" si="194"/>
        <v>7850.250000000001</v>
      </c>
      <c r="P1223" s="29">
        <f t="shared" si="195"/>
        <v>6196.5</v>
      </c>
      <c r="Q1223" s="29">
        <f t="shared" si="196"/>
        <v>14046.75</v>
      </c>
    </row>
    <row r="1224" spans="1:17" ht="40.2" customHeight="1">
      <c r="A1224" s="32" t="s">
        <v>766</v>
      </c>
      <c r="B1224" s="32">
        <v>91917</v>
      </c>
      <c r="C1224" s="32" t="s">
        <v>42</v>
      </c>
      <c r="D1224" s="25"/>
      <c r="E1224" s="135" t="s">
        <v>1992</v>
      </c>
      <c r="F1224" s="135"/>
      <c r="G1224" s="135"/>
      <c r="H1224" s="135"/>
      <c r="I1224" s="135"/>
      <c r="J1224" s="135"/>
      <c r="K1224" s="14">
        <v>316</v>
      </c>
      <c r="L1224" s="20" t="s">
        <v>7</v>
      </c>
      <c r="M1224" s="13">
        <v>7.71</v>
      </c>
      <c r="N1224" s="13">
        <v>12.89</v>
      </c>
      <c r="O1224" s="28">
        <f aca="true" t="shared" si="203" ref="O1224">SUM(K1224*M1224)</f>
        <v>2436.36</v>
      </c>
      <c r="P1224" s="29">
        <f aca="true" t="shared" si="204" ref="P1224">SUM(K1224*N1224)</f>
        <v>4073.2400000000002</v>
      </c>
      <c r="Q1224" s="29">
        <f aca="true" t="shared" si="205" ref="Q1224">SUM(O1224:P1224)</f>
        <v>6509.6</v>
      </c>
    </row>
    <row r="1225" spans="1:17" ht="30.6" customHeight="1">
      <c r="A1225" s="83" t="s">
        <v>767</v>
      </c>
      <c r="B1225" s="32">
        <v>97670</v>
      </c>
      <c r="C1225" s="32" t="s">
        <v>42</v>
      </c>
      <c r="D1225" s="25"/>
      <c r="E1225" s="135" t="s">
        <v>1993</v>
      </c>
      <c r="F1225" s="135"/>
      <c r="G1225" s="135"/>
      <c r="H1225" s="135"/>
      <c r="I1225" s="135"/>
      <c r="J1225" s="135"/>
      <c r="K1225" s="13">
        <v>40</v>
      </c>
      <c r="L1225" s="20" t="s">
        <v>6</v>
      </c>
      <c r="M1225" s="13">
        <v>31.49</v>
      </c>
      <c r="N1225" s="13">
        <v>8.14</v>
      </c>
      <c r="O1225" s="28">
        <f aca="true" t="shared" si="206" ref="O1225:O1226">SUM(K1225*M1225)</f>
        <v>1259.6</v>
      </c>
      <c r="P1225" s="29">
        <f aca="true" t="shared" si="207" ref="P1225:P1226">SUM(K1225*N1225)</f>
        <v>325.6</v>
      </c>
      <c r="Q1225" s="29">
        <f aca="true" t="shared" si="208" ref="Q1225:Q1226">SUM(O1225:P1225)</f>
        <v>1585.1999999999998</v>
      </c>
    </row>
    <row r="1226" spans="1:17" ht="19.8" customHeight="1">
      <c r="A1226" s="83" t="s">
        <v>768</v>
      </c>
      <c r="B1226" s="83" t="s">
        <v>1976</v>
      </c>
      <c r="C1226" s="32" t="s">
        <v>42</v>
      </c>
      <c r="D1226" s="25"/>
      <c r="E1226" s="135" t="s">
        <v>1994</v>
      </c>
      <c r="F1226" s="135"/>
      <c r="G1226" s="135"/>
      <c r="H1226" s="135"/>
      <c r="I1226" s="135"/>
      <c r="J1226" s="135"/>
      <c r="K1226" s="13">
        <v>2</v>
      </c>
      <c r="L1226" s="20" t="s">
        <v>7</v>
      </c>
      <c r="M1226" s="13">
        <v>14.63</v>
      </c>
      <c r="N1226" s="13">
        <v>38.41</v>
      </c>
      <c r="O1226" s="28">
        <f t="shared" si="206"/>
        <v>29.26</v>
      </c>
      <c r="P1226" s="29">
        <f t="shared" si="207"/>
        <v>76.82</v>
      </c>
      <c r="Q1226" s="29">
        <f t="shared" si="208"/>
        <v>106.08</v>
      </c>
    </row>
    <row r="1227" spans="1:17" ht="18.6" customHeight="1">
      <c r="A1227" s="83" t="s">
        <v>1977</v>
      </c>
      <c r="B1227" s="83">
        <v>83442</v>
      </c>
      <c r="C1227" s="32" t="s">
        <v>42</v>
      </c>
      <c r="D1227" s="25"/>
      <c r="E1227" s="135" t="s">
        <v>1995</v>
      </c>
      <c r="F1227" s="135"/>
      <c r="G1227" s="135"/>
      <c r="H1227" s="135"/>
      <c r="I1227" s="135"/>
      <c r="J1227" s="135"/>
      <c r="K1227" s="13">
        <v>48</v>
      </c>
      <c r="L1227" s="20" t="s">
        <v>7</v>
      </c>
      <c r="M1227" s="13">
        <v>5.84</v>
      </c>
      <c r="N1227" s="13">
        <v>7.09</v>
      </c>
      <c r="O1227" s="28">
        <f aca="true" t="shared" si="209" ref="O1227">SUM(K1227*M1227)</f>
        <v>280.32</v>
      </c>
      <c r="P1227" s="29">
        <f aca="true" t="shared" si="210" ref="P1227">SUM(K1227*N1227)</f>
        <v>340.32</v>
      </c>
      <c r="Q1227" s="29">
        <f aca="true" t="shared" si="211" ref="Q1227">SUM(O1227:P1227)</f>
        <v>620.64</v>
      </c>
    </row>
    <row r="1228" spans="1:17" ht="41.4" customHeight="1">
      <c r="A1228" s="83" t="s">
        <v>1978</v>
      </c>
      <c r="B1228" s="32">
        <v>97888</v>
      </c>
      <c r="C1228" s="32" t="s">
        <v>42</v>
      </c>
      <c r="D1228" s="25"/>
      <c r="E1228" s="134" t="s">
        <v>1996</v>
      </c>
      <c r="F1228" s="135"/>
      <c r="G1228" s="135"/>
      <c r="H1228" s="135"/>
      <c r="I1228" s="135"/>
      <c r="J1228" s="135"/>
      <c r="K1228" s="13">
        <v>2</v>
      </c>
      <c r="L1228" s="20" t="s">
        <v>7</v>
      </c>
      <c r="M1228" s="93">
        <v>288.7</v>
      </c>
      <c r="N1228" s="13">
        <v>270.51</v>
      </c>
      <c r="O1228" s="28">
        <f t="shared" si="194"/>
        <v>577.4</v>
      </c>
      <c r="P1228" s="29">
        <f t="shared" si="195"/>
        <v>541.02</v>
      </c>
      <c r="Q1228" s="29">
        <f t="shared" si="196"/>
        <v>1118.42</v>
      </c>
    </row>
    <row r="1229" spans="1:17" s="30" customFormat="1" ht="19.2" customHeight="1">
      <c r="A1229" s="83" t="s">
        <v>1979</v>
      </c>
      <c r="B1229" s="83" t="s">
        <v>1987</v>
      </c>
      <c r="C1229" s="33" t="s">
        <v>43</v>
      </c>
      <c r="D1229" s="32"/>
      <c r="E1229" s="135" t="s">
        <v>1997</v>
      </c>
      <c r="F1229" s="135"/>
      <c r="G1229" s="135"/>
      <c r="H1229" s="135"/>
      <c r="I1229" s="135"/>
      <c r="J1229" s="135"/>
      <c r="K1229" s="13">
        <v>3</v>
      </c>
      <c r="L1229" s="20" t="s">
        <v>7</v>
      </c>
      <c r="M1229" s="93">
        <v>1580.25</v>
      </c>
      <c r="N1229" s="13">
        <v>76.83</v>
      </c>
      <c r="O1229" s="28">
        <f aca="true" t="shared" si="212" ref="O1229:O1234">SUM(K1229*M1229)</f>
        <v>4740.75</v>
      </c>
      <c r="P1229" s="29">
        <f aca="true" t="shared" si="213" ref="P1229:P1234">SUM(K1229*N1229)</f>
        <v>230.49</v>
      </c>
      <c r="Q1229" s="29">
        <f aca="true" t="shared" si="214" ref="Q1229:Q1234">SUM(O1229:P1229)</f>
        <v>4971.24</v>
      </c>
    </row>
    <row r="1230" spans="1:17" s="30" customFormat="1" ht="21.6" customHeight="1">
      <c r="A1230" s="83" t="s">
        <v>1980</v>
      </c>
      <c r="B1230" s="83" t="s">
        <v>1988</v>
      </c>
      <c r="C1230" s="33" t="s">
        <v>43</v>
      </c>
      <c r="D1230" s="32"/>
      <c r="E1230" s="134" t="s">
        <v>1998</v>
      </c>
      <c r="F1230" s="135"/>
      <c r="G1230" s="135"/>
      <c r="H1230" s="135"/>
      <c r="I1230" s="135"/>
      <c r="J1230" s="135"/>
      <c r="K1230" s="13">
        <v>34</v>
      </c>
      <c r="L1230" s="20" t="s">
        <v>7</v>
      </c>
      <c r="M1230" s="93">
        <v>175.05</v>
      </c>
      <c r="N1230" s="13">
        <v>19.21</v>
      </c>
      <c r="O1230" s="28">
        <f t="shared" si="212"/>
        <v>5951.700000000001</v>
      </c>
      <c r="P1230" s="29">
        <f t="shared" si="213"/>
        <v>653.14</v>
      </c>
      <c r="Q1230" s="29">
        <f t="shared" si="214"/>
        <v>6604.840000000001</v>
      </c>
    </row>
    <row r="1231" spans="1:17" s="30" customFormat="1" ht="20.4" customHeight="1">
      <c r="A1231" s="83" t="s">
        <v>1981</v>
      </c>
      <c r="B1231" s="83" t="s">
        <v>1991</v>
      </c>
      <c r="C1231" s="33" t="s">
        <v>43</v>
      </c>
      <c r="D1231" s="32"/>
      <c r="E1231" s="134" t="s">
        <v>679</v>
      </c>
      <c r="F1231" s="135"/>
      <c r="G1231" s="135"/>
      <c r="H1231" s="135"/>
      <c r="I1231" s="135"/>
      <c r="J1231" s="135"/>
      <c r="K1231" s="13">
        <v>34</v>
      </c>
      <c r="L1231" s="20" t="s">
        <v>7</v>
      </c>
      <c r="M1231" s="93">
        <v>398.4</v>
      </c>
      <c r="N1231" s="13">
        <v>38.41</v>
      </c>
      <c r="O1231" s="28">
        <f t="shared" si="212"/>
        <v>13545.599999999999</v>
      </c>
      <c r="P1231" s="29">
        <f t="shared" si="213"/>
        <v>1305.9399999999998</v>
      </c>
      <c r="Q1231" s="29">
        <f t="shared" si="214"/>
        <v>14851.539999999999</v>
      </c>
    </row>
    <row r="1232" spans="1:17" s="30" customFormat="1" ht="21.6" customHeight="1">
      <c r="A1232" s="83" t="s">
        <v>1982</v>
      </c>
      <c r="B1232" s="83" t="s">
        <v>1989</v>
      </c>
      <c r="C1232" s="33" t="s">
        <v>43</v>
      </c>
      <c r="D1232" s="32"/>
      <c r="E1232" s="134" t="s">
        <v>1999</v>
      </c>
      <c r="F1232" s="135"/>
      <c r="G1232" s="135"/>
      <c r="H1232" s="135"/>
      <c r="I1232" s="135"/>
      <c r="J1232" s="135"/>
      <c r="K1232" s="13">
        <v>4</v>
      </c>
      <c r="L1232" s="20" t="s">
        <v>7</v>
      </c>
      <c r="M1232" s="93">
        <v>4942.7</v>
      </c>
      <c r="N1232" s="13">
        <v>115.24</v>
      </c>
      <c r="O1232" s="28">
        <f t="shared" si="212"/>
        <v>19770.8</v>
      </c>
      <c r="P1232" s="29">
        <f t="shared" si="213"/>
        <v>460.96</v>
      </c>
      <c r="Q1232" s="29">
        <f t="shared" si="214"/>
        <v>20231.76</v>
      </c>
    </row>
    <row r="1233" spans="1:17" s="30" customFormat="1" ht="18.6" customHeight="1">
      <c r="A1233" s="83" t="s">
        <v>1983</v>
      </c>
      <c r="B1233" s="83" t="s">
        <v>1990</v>
      </c>
      <c r="C1233" s="33" t="s">
        <v>43</v>
      </c>
      <c r="D1233" s="32"/>
      <c r="E1233" s="134" t="s">
        <v>2000</v>
      </c>
      <c r="F1233" s="135"/>
      <c r="G1233" s="135"/>
      <c r="H1233" s="135"/>
      <c r="I1233" s="135"/>
      <c r="J1233" s="135"/>
      <c r="K1233" s="13">
        <v>3</v>
      </c>
      <c r="L1233" s="20" t="s">
        <v>7</v>
      </c>
      <c r="M1233" s="93">
        <v>4924.93</v>
      </c>
      <c r="N1233" s="13">
        <v>115.24</v>
      </c>
      <c r="O1233" s="28">
        <f t="shared" si="212"/>
        <v>14774.79</v>
      </c>
      <c r="P1233" s="29">
        <f t="shared" si="213"/>
        <v>345.71999999999997</v>
      </c>
      <c r="Q1233" s="29">
        <f t="shared" si="214"/>
        <v>15120.51</v>
      </c>
    </row>
    <row r="1234" spans="1:17" s="30" customFormat="1" ht="19.2" customHeight="1">
      <c r="A1234" s="83" t="s">
        <v>1984</v>
      </c>
      <c r="B1234" s="83" t="s">
        <v>713</v>
      </c>
      <c r="C1234" s="33" t="s">
        <v>43</v>
      </c>
      <c r="D1234" s="32"/>
      <c r="E1234" s="134" t="s">
        <v>2001</v>
      </c>
      <c r="F1234" s="135"/>
      <c r="G1234" s="135"/>
      <c r="H1234" s="135"/>
      <c r="I1234" s="135"/>
      <c r="J1234" s="135"/>
      <c r="K1234" s="13">
        <v>1</v>
      </c>
      <c r="L1234" s="20" t="s">
        <v>7</v>
      </c>
      <c r="M1234" s="93">
        <v>1851.5</v>
      </c>
      <c r="N1234" s="13">
        <v>76.83</v>
      </c>
      <c r="O1234" s="28">
        <f t="shared" si="212"/>
        <v>1851.5</v>
      </c>
      <c r="P1234" s="29">
        <f t="shared" si="213"/>
        <v>76.83</v>
      </c>
      <c r="Q1234" s="29">
        <f t="shared" si="214"/>
        <v>1928.33</v>
      </c>
    </row>
    <row r="1235" spans="1:17" ht="12.75">
      <c r="A1235" s="83" t="s">
        <v>1985</v>
      </c>
      <c r="B1235" s="25" t="s">
        <v>724</v>
      </c>
      <c r="C1235" s="33" t="s">
        <v>43</v>
      </c>
      <c r="D1235" s="25"/>
      <c r="E1235" s="68" t="s">
        <v>723</v>
      </c>
      <c r="F1235" s="11"/>
      <c r="G1235" s="11"/>
      <c r="H1235" s="11"/>
      <c r="I1235" s="11"/>
      <c r="J1235" s="11"/>
      <c r="K1235" s="14">
        <v>732</v>
      </c>
      <c r="L1235" s="20" t="s">
        <v>11</v>
      </c>
      <c r="M1235" s="93">
        <v>0.13</v>
      </c>
      <c r="N1235" s="13">
        <v>17.15</v>
      </c>
      <c r="O1235" s="28">
        <f t="shared" si="194"/>
        <v>95.16</v>
      </c>
      <c r="P1235" s="29">
        <f t="shared" si="195"/>
        <v>12553.8</v>
      </c>
      <c r="Q1235" s="29">
        <f t="shared" si="196"/>
        <v>12648.96</v>
      </c>
    </row>
    <row r="1236" spans="1:17" ht="27.6" customHeight="1">
      <c r="A1236" s="83" t="s">
        <v>1986</v>
      </c>
      <c r="B1236" s="32" t="s">
        <v>726</v>
      </c>
      <c r="C1236" s="33" t="s">
        <v>43</v>
      </c>
      <c r="D1236" s="25"/>
      <c r="E1236" s="135" t="s">
        <v>725</v>
      </c>
      <c r="F1236" s="135"/>
      <c r="G1236" s="135"/>
      <c r="H1236" s="135"/>
      <c r="I1236" s="135"/>
      <c r="J1236" s="135"/>
      <c r="K1236" s="14">
        <v>732</v>
      </c>
      <c r="L1236" s="20" t="s">
        <v>11</v>
      </c>
      <c r="M1236" s="93">
        <v>2.65</v>
      </c>
      <c r="N1236" s="13">
        <v>5.76</v>
      </c>
      <c r="O1236" s="28">
        <f t="shared" si="194"/>
        <v>1939.8</v>
      </c>
      <c r="P1236" s="29">
        <f t="shared" si="195"/>
        <v>4216.32</v>
      </c>
      <c r="Q1236" s="29">
        <f t="shared" si="196"/>
        <v>6156.12</v>
      </c>
    </row>
    <row r="1237" spans="1:17" ht="12.75">
      <c r="A1237" s="32"/>
      <c r="B1237" s="25"/>
      <c r="C1237" s="25"/>
      <c r="D1237" s="25"/>
      <c r="E1237" s="140" t="s">
        <v>627</v>
      </c>
      <c r="F1237" s="140"/>
      <c r="G1237" s="140"/>
      <c r="H1237" s="140"/>
      <c r="I1237" s="140"/>
      <c r="J1237" s="140"/>
      <c r="K1237" s="11"/>
      <c r="L1237" s="20" t="s">
        <v>0</v>
      </c>
      <c r="O1237" s="24">
        <f>SUM(O1191:O1236)</f>
        <v>493095.1999999999</v>
      </c>
      <c r="P1237" s="24">
        <f>SUM(P1191:P1236)</f>
        <v>84918.95999999999</v>
      </c>
      <c r="Q1237" s="24">
        <f>SUM(Q1191:Q1236)</f>
        <v>578014.1599999999</v>
      </c>
    </row>
    <row r="1238" spans="1:17" ht="12.75">
      <c r="A1238" s="32"/>
      <c r="B1238" s="25"/>
      <c r="C1238" s="25"/>
      <c r="D1238" s="25"/>
      <c r="E1238" s="11"/>
      <c r="F1238" s="11"/>
      <c r="G1238" s="11"/>
      <c r="H1238" s="11"/>
      <c r="I1238" s="11"/>
      <c r="J1238" s="11"/>
      <c r="K1238" s="11"/>
      <c r="L1238" s="20"/>
      <c r="M1238" s="17"/>
      <c r="N1238" s="18"/>
      <c r="O1238" s="17"/>
      <c r="P1238" s="18"/>
      <c r="Q1238" s="17"/>
    </row>
    <row r="1239" spans="1:17" s="30" customFormat="1" ht="28.8" customHeight="1">
      <c r="A1239" s="58" t="s">
        <v>628</v>
      </c>
      <c r="B1239" s="32"/>
      <c r="C1239" s="32"/>
      <c r="D1239" s="32"/>
      <c r="E1239" s="136" t="s">
        <v>629</v>
      </c>
      <c r="F1239" s="136"/>
      <c r="G1239" s="136"/>
      <c r="H1239" s="136"/>
      <c r="I1239" s="136"/>
      <c r="J1239" s="136"/>
      <c r="K1239" s="31"/>
      <c r="L1239" s="31"/>
      <c r="M1239" s="31"/>
      <c r="N1239" s="31"/>
      <c r="O1239" s="31"/>
      <c r="P1239" s="31"/>
      <c r="Q1239" s="31"/>
    </row>
    <row r="1240" spans="1:17" ht="18" customHeight="1">
      <c r="A1240" s="32" t="s">
        <v>631</v>
      </c>
      <c r="B1240" s="32" t="s">
        <v>632</v>
      </c>
      <c r="C1240" s="33" t="s">
        <v>43</v>
      </c>
      <c r="D1240" s="25"/>
      <c r="E1240" s="135" t="s">
        <v>633</v>
      </c>
      <c r="F1240" s="135"/>
      <c r="G1240" s="135"/>
      <c r="H1240" s="135"/>
      <c r="I1240" s="135"/>
      <c r="J1240" s="135"/>
      <c r="K1240" s="14">
        <v>370</v>
      </c>
      <c r="L1240" s="20" t="s">
        <v>6</v>
      </c>
      <c r="M1240" s="15">
        <v>20.74</v>
      </c>
      <c r="N1240" s="15">
        <v>38.41</v>
      </c>
      <c r="O1240" s="28">
        <f aca="true" t="shared" si="215" ref="O1240:O1261">SUM(K1240*M1240)</f>
        <v>7673.799999999999</v>
      </c>
      <c r="P1240" s="29">
        <f aca="true" t="shared" si="216" ref="P1240:P1261">SUM(K1240*N1240)</f>
        <v>14211.699999999999</v>
      </c>
      <c r="Q1240" s="29">
        <f aca="true" t="shared" si="217" ref="Q1240:Q1261">SUM(O1240:P1240)</f>
        <v>21885.5</v>
      </c>
    </row>
    <row r="1241" spans="1:17" ht="27" customHeight="1">
      <c r="A1241" s="32" t="s">
        <v>656</v>
      </c>
      <c r="B1241" s="32" t="s">
        <v>634</v>
      </c>
      <c r="C1241" s="33" t="s">
        <v>43</v>
      </c>
      <c r="D1241" s="25"/>
      <c r="E1241" s="135" t="s">
        <v>635</v>
      </c>
      <c r="F1241" s="135"/>
      <c r="G1241" s="135"/>
      <c r="H1241" s="135"/>
      <c r="I1241" s="135"/>
      <c r="J1241" s="135"/>
      <c r="K1241" s="14">
        <v>530</v>
      </c>
      <c r="L1241" s="20" t="s">
        <v>6</v>
      </c>
      <c r="M1241" s="15">
        <v>33.11</v>
      </c>
      <c r="N1241" s="15">
        <v>38.41</v>
      </c>
      <c r="O1241" s="28">
        <f t="shared" si="215"/>
        <v>17548.3</v>
      </c>
      <c r="P1241" s="29">
        <f t="shared" si="216"/>
        <v>20357.3</v>
      </c>
      <c r="Q1241" s="29">
        <f t="shared" si="217"/>
        <v>37905.6</v>
      </c>
    </row>
    <row r="1242" spans="1:17" ht="27" customHeight="1">
      <c r="A1242" s="32" t="s">
        <v>657</v>
      </c>
      <c r="B1242" s="83" t="s">
        <v>1944</v>
      </c>
      <c r="C1242" s="33" t="s">
        <v>43</v>
      </c>
      <c r="D1242" s="25"/>
      <c r="E1242" s="134" t="s">
        <v>1946</v>
      </c>
      <c r="F1242" s="135"/>
      <c r="G1242" s="135"/>
      <c r="H1242" s="135"/>
      <c r="I1242" s="135"/>
      <c r="J1242" s="135"/>
      <c r="K1242" s="14">
        <v>68</v>
      </c>
      <c r="L1242" s="20" t="s">
        <v>6</v>
      </c>
      <c r="M1242" s="15">
        <v>9.39</v>
      </c>
      <c r="N1242" s="15">
        <v>9.45</v>
      </c>
      <c r="O1242" s="28">
        <f aca="true" t="shared" si="218" ref="O1242:O1243">SUM(K1242*M1242)</f>
        <v>638.52</v>
      </c>
      <c r="P1242" s="29">
        <f aca="true" t="shared" si="219" ref="P1242:P1243">SUM(K1242*N1242)</f>
        <v>642.5999999999999</v>
      </c>
      <c r="Q1242" s="29">
        <f aca="true" t="shared" si="220" ref="Q1242:Q1243">SUM(O1242:P1242)</f>
        <v>1281.12</v>
      </c>
    </row>
    <row r="1243" spans="1:17" ht="27" customHeight="1">
      <c r="A1243" s="32" t="s">
        <v>658</v>
      </c>
      <c r="B1243" s="83" t="s">
        <v>1945</v>
      </c>
      <c r="C1243" s="33" t="s">
        <v>43</v>
      </c>
      <c r="D1243" s="25"/>
      <c r="E1243" s="134" t="s">
        <v>1947</v>
      </c>
      <c r="F1243" s="135"/>
      <c r="G1243" s="135"/>
      <c r="H1243" s="135"/>
      <c r="I1243" s="135"/>
      <c r="J1243" s="135"/>
      <c r="K1243" s="14">
        <v>204</v>
      </c>
      <c r="L1243" s="20" t="s">
        <v>6</v>
      </c>
      <c r="M1243" s="15">
        <v>13.64</v>
      </c>
      <c r="N1243" s="15">
        <v>9.45</v>
      </c>
      <c r="O1243" s="28">
        <f t="shared" si="218"/>
        <v>2782.56</v>
      </c>
      <c r="P1243" s="29">
        <f t="shared" si="219"/>
        <v>1927.8</v>
      </c>
      <c r="Q1243" s="29">
        <f t="shared" si="220"/>
        <v>4710.36</v>
      </c>
    </row>
    <row r="1244" spans="1:17" s="30" customFormat="1" ht="19.2" customHeight="1">
      <c r="A1244" s="32" t="s">
        <v>659</v>
      </c>
      <c r="B1244" s="32">
        <v>72251</v>
      </c>
      <c r="C1244" s="32" t="s">
        <v>42</v>
      </c>
      <c r="D1244" s="32"/>
      <c r="E1244" s="124" t="s">
        <v>636</v>
      </c>
      <c r="F1244" s="31"/>
      <c r="G1244" s="31"/>
      <c r="H1244" s="31"/>
      <c r="I1244" s="31"/>
      <c r="J1244" s="31"/>
      <c r="K1244" s="15">
        <v>415</v>
      </c>
      <c r="L1244" s="20" t="s">
        <v>6</v>
      </c>
      <c r="M1244" s="15">
        <v>140.17</v>
      </c>
      <c r="N1244" s="13">
        <v>6.15</v>
      </c>
      <c r="O1244" s="28">
        <f t="shared" si="215"/>
        <v>58170.549999999996</v>
      </c>
      <c r="P1244" s="29">
        <f t="shared" si="216"/>
        <v>2552.25</v>
      </c>
      <c r="Q1244" s="29">
        <f t="shared" si="217"/>
        <v>60722.799999999996</v>
      </c>
    </row>
    <row r="1245" spans="1:17" ht="29.4" customHeight="1">
      <c r="A1245" s="32" t="s">
        <v>660</v>
      </c>
      <c r="B1245" s="32">
        <v>72315</v>
      </c>
      <c r="C1245" s="32" t="s">
        <v>42</v>
      </c>
      <c r="D1245" s="25"/>
      <c r="E1245" s="135" t="s">
        <v>637</v>
      </c>
      <c r="F1245" s="135"/>
      <c r="G1245" s="135"/>
      <c r="H1245" s="135"/>
      <c r="I1245" s="135"/>
      <c r="J1245" s="135"/>
      <c r="K1245" s="13">
        <v>12</v>
      </c>
      <c r="L1245" s="20" t="s">
        <v>7</v>
      </c>
      <c r="M1245" s="15">
        <v>14.88</v>
      </c>
      <c r="N1245" s="15">
        <v>23.63</v>
      </c>
      <c r="O1245" s="28">
        <f t="shared" si="215"/>
        <v>178.56</v>
      </c>
      <c r="P1245" s="29">
        <f t="shared" si="216"/>
        <v>283.56</v>
      </c>
      <c r="Q1245" s="29">
        <f t="shared" si="217"/>
        <v>462.12</v>
      </c>
    </row>
    <row r="1246" spans="1:17" s="30" customFormat="1" ht="28.2" customHeight="1">
      <c r="A1246" s="32" t="s">
        <v>661</v>
      </c>
      <c r="B1246" s="32">
        <v>96985</v>
      </c>
      <c r="C1246" s="32" t="s">
        <v>42</v>
      </c>
      <c r="D1246" s="32"/>
      <c r="E1246" s="135" t="s">
        <v>638</v>
      </c>
      <c r="F1246" s="135"/>
      <c r="G1246" s="135"/>
      <c r="H1246" s="135"/>
      <c r="I1246" s="135"/>
      <c r="J1246" s="135"/>
      <c r="K1246" s="15">
        <v>34</v>
      </c>
      <c r="L1246" s="20" t="s">
        <v>7</v>
      </c>
      <c r="M1246" s="14">
        <v>126.14</v>
      </c>
      <c r="N1246" s="15">
        <v>11.95</v>
      </c>
      <c r="O1246" s="28">
        <f t="shared" si="215"/>
        <v>4288.76</v>
      </c>
      <c r="P1246" s="29">
        <f t="shared" si="216"/>
        <v>406.29999999999995</v>
      </c>
      <c r="Q1246" s="29">
        <f t="shared" si="217"/>
        <v>4695.06</v>
      </c>
    </row>
    <row r="1247" spans="1:17" ht="12.75">
      <c r="A1247" s="32" t="s">
        <v>662</v>
      </c>
      <c r="B1247" s="25" t="s">
        <v>639</v>
      </c>
      <c r="C1247" s="33" t="s">
        <v>43</v>
      </c>
      <c r="D1247" s="25"/>
      <c r="E1247" s="68" t="s">
        <v>642</v>
      </c>
      <c r="F1247" s="11"/>
      <c r="G1247" s="11"/>
      <c r="H1247" s="11"/>
      <c r="I1247" s="11"/>
      <c r="J1247" s="11"/>
      <c r="K1247" s="15">
        <v>34</v>
      </c>
      <c r="L1247" s="20" t="s">
        <v>7</v>
      </c>
      <c r="M1247" s="14">
        <v>115.38</v>
      </c>
      <c r="N1247" s="15">
        <v>14.8</v>
      </c>
      <c r="O1247" s="28">
        <f t="shared" si="215"/>
        <v>3922.92</v>
      </c>
      <c r="P1247" s="29">
        <f t="shared" si="216"/>
        <v>503.20000000000005</v>
      </c>
      <c r="Q1247" s="29">
        <f t="shared" si="217"/>
        <v>4426.12</v>
      </c>
    </row>
    <row r="1248" spans="1:17" ht="12.75">
      <c r="A1248" s="32" t="s">
        <v>663</v>
      </c>
      <c r="B1248" s="25" t="s">
        <v>641</v>
      </c>
      <c r="C1248" s="33" t="s">
        <v>43</v>
      </c>
      <c r="D1248" s="25"/>
      <c r="E1248" s="68" t="s">
        <v>640</v>
      </c>
      <c r="F1248" s="11"/>
      <c r="G1248" s="11"/>
      <c r="H1248" s="11"/>
      <c r="I1248" s="11"/>
      <c r="J1248" s="11"/>
      <c r="K1248" s="13">
        <v>4</v>
      </c>
      <c r="L1248" s="20" t="s">
        <v>7</v>
      </c>
      <c r="M1248" s="14">
        <v>144</v>
      </c>
      <c r="N1248" s="15">
        <v>14.8</v>
      </c>
      <c r="O1248" s="28">
        <f t="shared" si="215"/>
        <v>576</v>
      </c>
      <c r="P1248" s="29">
        <f t="shared" si="216"/>
        <v>59.2</v>
      </c>
      <c r="Q1248" s="29">
        <f t="shared" si="217"/>
        <v>635.2</v>
      </c>
    </row>
    <row r="1249" spans="1:17" ht="12.75">
      <c r="A1249" s="32" t="s">
        <v>664</v>
      </c>
      <c r="B1249" s="25" t="s">
        <v>643</v>
      </c>
      <c r="C1249" s="33" t="s">
        <v>43</v>
      </c>
      <c r="D1249" s="25"/>
      <c r="E1249" s="123" t="s">
        <v>1949</v>
      </c>
      <c r="F1249" s="11"/>
      <c r="G1249" s="11"/>
      <c r="H1249" s="11"/>
      <c r="I1249" s="11"/>
      <c r="J1249" s="11"/>
      <c r="K1249" s="13">
        <v>7</v>
      </c>
      <c r="L1249" s="20" t="s">
        <v>7</v>
      </c>
      <c r="M1249" s="13">
        <v>92.5</v>
      </c>
      <c r="N1249" s="15">
        <v>14.8</v>
      </c>
      <c r="O1249" s="28">
        <f t="shared" si="215"/>
        <v>647.5</v>
      </c>
      <c r="P1249" s="29">
        <f t="shared" si="216"/>
        <v>103.60000000000001</v>
      </c>
      <c r="Q1249" s="29">
        <f t="shared" si="217"/>
        <v>751.1</v>
      </c>
    </row>
    <row r="1250" spans="1:17" ht="12.75">
      <c r="A1250" s="32" t="s">
        <v>665</v>
      </c>
      <c r="B1250" s="25" t="s">
        <v>644</v>
      </c>
      <c r="C1250" s="33" t="s">
        <v>43</v>
      </c>
      <c r="D1250" s="25"/>
      <c r="E1250" s="123" t="s">
        <v>1950</v>
      </c>
      <c r="F1250" s="11"/>
      <c r="G1250" s="11"/>
      <c r="H1250" s="11"/>
      <c r="I1250" s="11"/>
      <c r="J1250" s="11"/>
      <c r="K1250" s="15">
        <v>131</v>
      </c>
      <c r="L1250" s="20" t="s">
        <v>7</v>
      </c>
      <c r="M1250" s="13">
        <v>46.25</v>
      </c>
      <c r="N1250" s="15">
        <v>14.8</v>
      </c>
      <c r="O1250" s="28">
        <f t="shared" si="215"/>
        <v>6058.75</v>
      </c>
      <c r="P1250" s="29">
        <f t="shared" si="216"/>
        <v>1938.8000000000002</v>
      </c>
      <c r="Q1250" s="29">
        <f t="shared" si="217"/>
        <v>7997.55</v>
      </c>
    </row>
    <row r="1251" spans="1:17" ht="12.75">
      <c r="A1251" s="32" t="s">
        <v>666</v>
      </c>
      <c r="B1251" s="101" t="s">
        <v>1948</v>
      </c>
      <c r="C1251" s="33" t="s">
        <v>43</v>
      </c>
      <c r="D1251" s="25"/>
      <c r="E1251" s="123" t="s">
        <v>1951</v>
      </c>
      <c r="F1251" s="11"/>
      <c r="G1251" s="11"/>
      <c r="H1251" s="11"/>
      <c r="I1251" s="11"/>
      <c r="J1251" s="11"/>
      <c r="K1251" s="15">
        <v>41</v>
      </c>
      <c r="L1251" s="20" t="s">
        <v>7</v>
      </c>
      <c r="M1251" s="13">
        <v>64.45</v>
      </c>
      <c r="N1251" s="15">
        <v>14.8</v>
      </c>
      <c r="O1251" s="28">
        <f aca="true" t="shared" si="221" ref="O1251">SUM(K1251*M1251)</f>
        <v>2642.4500000000003</v>
      </c>
      <c r="P1251" s="29">
        <f aca="true" t="shared" si="222" ref="P1251">SUM(K1251*N1251)</f>
        <v>606.8000000000001</v>
      </c>
      <c r="Q1251" s="29">
        <f aca="true" t="shared" si="223" ref="Q1251">SUM(O1251:P1251)</f>
        <v>3249.2500000000005</v>
      </c>
    </row>
    <row r="1252" spans="1:17" ht="12.75">
      <c r="A1252" s="32" t="s">
        <v>667</v>
      </c>
      <c r="B1252" s="25" t="s">
        <v>647</v>
      </c>
      <c r="C1252" s="33" t="s">
        <v>43</v>
      </c>
      <c r="D1252" s="25"/>
      <c r="E1252" s="68" t="s">
        <v>648</v>
      </c>
      <c r="F1252" s="11"/>
      <c r="G1252" s="11"/>
      <c r="H1252" s="11"/>
      <c r="I1252" s="11"/>
      <c r="J1252" s="11"/>
      <c r="K1252" s="15">
        <v>34</v>
      </c>
      <c r="L1252" s="20" t="s">
        <v>7</v>
      </c>
      <c r="M1252" s="13">
        <v>30.63</v>
      </c>
      <c r="N1252" s="15">
        <v>34.25</v>
      </c>
      <c r="O1252" s="28">
        <f t="shared" si="215"/>
        <v>1041.42</v>
      </c>
      <c r="P1252" s="29">
        <f t="shared" si="216"/>
        <v>1164.5</v>
      </c>
      <c r="Q1252" s="29">
        <f t="shared" si="217"/>
        <v>2205.92</v>
      </c>
    </row>
    <row r="1253" spans="1:17" ht="12.75">
      <c r="A1253" s="32" t="s">
        <v>668</v>
      </c>
      <c r="B1253" s="25" t="s">
        <v>645</v>
      </c>
      <c r="C1253" s="33" t="s">
        <v>43</v>
      </c>
      <c r="D1253" s="25"/>
      <c r="E1253" s="68" t="s">
        <v>646</v>
      </c>
      <c r="F1253" s="11"/>
      <c r="G1253" s="11"/>
      <c r="H1253" s="11"/>
      <c r="I1253" s="11"/>
      <c r="J1253" s="11"/>
      <c r="K1253" s="13">
        <v>1</v>
      </c>
      <c r="L1253" s="20" t="s">
        <v>7</v>
      </c>
      <c r="M1253" s="13">
        <v>605.64</v>
      </c>
      <c r="N1253" s="15">
        <v>62.9</v>
      </c>
      <c r="O1253" s="28">
        <f t="shared" si="215"/>
        <v>605.64</v>
      </c>
      <c r="P1253" s="29">
        <f t="shared" si="216"/>
        <v>62.9</v>
      </c>
      <c r="Q1253" s="29">
        <f t="shared" si="217"/>
        <v>668.54</v>
      </c>
    </row>
    <row r="1254" spans="1:17" ht="28.8" customHeight="1">
      <c r="A1254" s="32" t="s">
        <v>669</v>
      </c>
      <c r="B1254" s="32">
        <v>91931</v>
      </c>
      <c r="C1254" s="32" t="s">
        <v>42</v>
      </c>
      <c r="D1254" s="25"/>
      <c r="E1254" s="135" t="s">
        <v>649</v>
      </c>
      <c r="F1254" s="135"/>
      <c r="G1254" s="135"/>
      <c r="H1254" s="135"/>
      <c r="I1254" s="135"/>
      <c r="J1254" s="135"/>
      <c r="K1254" s="14">
        <v>950</v>
      </c>
      <c r="L1254" s="20" t="s">
        <v>6</v>
      </c>
      <c r="M1254" s="13">
        <v>9.65</v>
      </c>
      <c r="N1254" s="13">
        <v>2.45</v>
      </c>
      <c r="O1254" s="28">
        <f t="shared" si="215"/>
        <v>9167.5</v>
      </c>
      <c r="P1254" s="29">
        <f t="shared" si="216"/>
        <v>2327.5</v>
      </c>
      <c r="Q1254" s="29">
        <f t="shared" si="217"/>
        <v>11495</v>
      </c>
    </row>
    <row r="1255" spans="1:17" ht="28.8" customHeight="1">
      <c r="A1255" s="32" t="s">
        <v>670</v>
      </c>
      <c r="B1255" s="32">
        <v>72259</v>
      </c>
      <c r="C1255" s="32" t="s">
        <v>42</v>
      </c>
      <c r="D1255" s="25"/>
      <c r="E1255" s="134" t="s">
        <v>1954</v>
      </c>
      <c r="F1255" s="135"/>
      <c r="G1255" s="135"/>
      <c r="H1255" s="135"/>
      <c r="I1255" s="135"/>
      <c r="J1255" s="135"/>
      <c r="K1255" s="13">
        <v>40</v>
      </c>
      <c r="L1255" s="20" t="s">
        <v>7</v>
      </c>
      <c r="M1255" s="13">
        <v>9.4</v>
      </c>
      <c r="N1255" s="13">
        <v>14.18</v>
      </c>
      <c r="O1255" s="28">
        <f aca="true" t="shared" si="224" ref="O1255:O1256">SUM(K1255*M1255)</f>
        <v>376</v>
      </c>
      <c r="P1255" s="29">
        <f aca="true" t="shared" si="225" ref="P1255:P1256">SUM(K1255*N1255)</f>
        <v>567.2</v>
      </c>
      <c r="Q1255" s="29">
        <f aca="true" t="shared" si="226" ref="Q1255:Q1256">SUM(O1255:P1255)</f>
        <v>943.2</v>
      </c>
    </row>
    <row r="1256" spans="1:17" ht="28.8" customHeight="1">
      <c r="A1256" s="83" t="s">
        <v>1952</v>
      </c>
      <c r="B1256" s="32">
        <v>72260</v>
      </c>
      <c r="C1256" s="32" t="s">
        <v>42</v>
      </c>
      <c r="D1256" s="25"/>
      <c r="E1256" s="134" t="s">
        <v>1955</v>
      </c>
      <c r="F1256" s="135"/>
      <c r="G1256" s="135"/>
      <c r="H1256" s="135"/>
      <c r="I1256" s="135"/>
      <c r="J1256" s="135"/>
      <c r="K1256" s="13">
        <v>30</v>
      </c>
      <c r="L1256" s="20" t="s">
        <v>7</v>
      </c>
      <c r="M1256" s="13">
        <v>9.26</v>
      </c>
      <c r="N1256" s="13">
        <v>14.18</v>
      </c>
      <c r="O1256" s="28">
        <f t="shared" si="224"/>
        <v>277.8</v>
      </c>
      <c r="P1256" s="29">
        <f t="shared" si="225"/>
        <v>425.4</v>
      </c>
      <c r="Q1256" s="29">
        <f t="shared" si="226"/>
        <v>703.2</v>
      </c>
    </row>
    <row r="1257" spans="1:17" ht="12.75">
      <c r="A1257" s="83" t="s">
        <v>1953</v>
      </c>
      <c r="B1257" s="25" t="s">
        <v>651</v>
      </c>
      <c r="C1257" s="33" t="s">
        <v>43</v>
      </c>
      <c r="D1257" s="25"/>
      <c r="E1257" s="68" t="s">
        <v>650</v>
      </c>
      <c r="F1257" s="11"/>
      <c r="G1257" s="11"/>
      <c r="H1257" s="11"/>
      <c r="I1257" s="11"/>
      <c r="J1257" s="11"/>
      <c r="K1257" s="15">
        <v>80</v>
      </c>
      <c r="L1257" s="20" t="s">
        <v>7</v>
      </c>
      <c r="M1257" s="13">
        <v>0.25</v>
      </c>
      <c r="N1257" s="15">
        <v>35.01</v>
      </c>
      <c r="O1257" s="28">
        <f t="shared" si="215"/>
        <v>20</v>
      </c>
      <c r="P1257" s="29">
        <f t="shared" si="216"/>
        <v>2800.7999999999997</v>
      </c>
      <c r="Q1257" s="29">
        <f t="shared" si="217"/>
        <v>2820.7999999999997</v>
      </c>
    </row>
    <row r="1258" spans="1:17" ht="28.8" customHeight="1">
      <c r="A1258" s="83" t="s">
        <v>1956</v>
      </c>
      <c r="B1258" s="32">
        <v>91868</v>
      </c>
      <c r="C1258" s="32" t="s">
        <v>42</v>
      </c>
      <c r="D1258" s="25"/>
      <c r="E1258" s="135" t="s">
        <v>652</v>
      </c>
      <c r="F1258" s="135"/>
      <c r="G1258" s="135"/>
      <c r="H1258" s="135"/>
      <c r="I1258" s="135"/>
      <c r="J1258" s="135"/>
      <c r="K1258" s="14">
        <v>180</v>
      </c>
      <c r="L1258" s="20" t="s">
        <v>6</v>
      </c>
      <c r="M1258" s="15">
        <v>11.38</v>
      </c>
      <c r="N1258" s="13">
        <v>5.95</v>
      </c>
      <c r="O1258" s="28">
        <f t="shared" si="215"/>
        <v>2048.4</v>
      </c>
      <c r="P1258" s="29">
        <f t="shared" si="216"/>
        <v>1071</v>
      </c>
      <c r="Q1258" s="29">
        <f t="shared" si="217"/>
        <v>3119.4</v>
      </c>
    </row>
    <row r="1259" spans="1:17" ht="44.4" customHeight="1">
      <c r="A1259" s="83" t="s">
        <v>1957</v>
      </c>
      <c r="B1259" s="32">
        <v>91905</v>
      </c>
      <c r="C1259" s="32" t="s">
        <v>42</v>
      </c>
      <c r="D1259" s="25"/>
      <c r="E1259" s="134" t="s">
        <v>1961</v>
      </c>
      <c r="F1259" s="135"/>
      <c r="G1259" s="135"/>
      <c r="H1259" s="135"/>
      <c r="I1259" s="135"/>
      <c r="J1259" s="135"/>
      <c r="K1259" s="15">
        <v>34</v>
      </c>
      <c r="L1259" s="20" t="s">
        <v>7</v>
      </c>
      <c r="M1259" s="13">
        <v>7.61</v>
      </c>
      <c r="N1259" s="15">
        <v>11.86</v>
      </c>
      <c r="O1259" s="28">
        <f t="shared" si="215"/>
        <v>258.74</v>
      </c>
      <c r="P1259" s="29">
        <f t="shared" si="216"/>
        <v>403.24</v>
      </c>
      <c r="Q1259" s="29">
        <f t="shared" si="217"/>
        <v>661.98</v>
      </c>
    </row>
    <row r="1260" spans="1:17" ht="28.2" customHeight="1">
      <c r="A1260" s="83" t="s">
        <v>1958</v>
      </c>
      <c r="B1260" s="32">
        <v>98111</v>
      </c>
      <c r="C1260" s="32" t="s">
        <v>42</v>
      </c>
      <c r="D1260" s="25"/>
      <c r="E1260" s="135" t="s">
        <v>654</v>
      </c>
      <c r="F1260" s="135"/>
      <c r="G1260" s="135"/>
      <c r="H1260" s="135"/>
      <c r="I1260" s="135"/>
      <c r="J1260" s="135"/>
      <c r="K1260" s="15">
        <v>42</v>
      </c>
      <c r="L1260" s="20" t="s">
        <v>7</v>
      </c>
      <c r="M1260" s="15">
        <v>62.28</v>
      </c>
      <c r="N1260" s="13">
        <v>7.28</v>
      </c>
      <c r="O1260" s="28">
        <f t="shared" si="215"/>
        <v>2615.76</v>
      </c>
      <c r="P1260" s="29">
        <f t="shared" si="216"/>
        <v>305.76</v>
      </c>
      <c r="Q1260" s="29">
        <f t="shared" si="217"/>
        <v>2921.5200000000004</v>
      </c>
    </row>
    <row r="1261" spans="1:17" ht="18" customHeight="1">
      <c r="A1261" s="83" t="s">
        <v>1959</v>
      </c>
      <c r="B1261" s="83" t="s">
        <v>1960</v>
      </c>
      <c r="C1261" s="33" t="s">
        <v>43</v>
      </c>
      <c r="D1261" s="25"/>
      <c r="E1261" s="135" t="s">
        <v>1962</v>
      </c>
      <c r="F1261" s="135"/>
      <c r="G1261" s="135"/>
      <c r="H1261" s="135"/>
      <c r="I1261" s="135"/>
      <c r="J1261" s="135"/>
      <c r="K1261" s="15">
        <v>1</v>
      </c>
      <c r="L1261" s="82" t="s">
        <v>1963</v>
      </c>
      <c r="M1261" s="15">
        <v>92.5</v>
      </c>
      <c r="N1261" s="93">
        <v>1056</v>
      </c>
      <c r="O1261" s="28">
        <f t="shared" si="215"/>
        <v>92.5</v>
      </c>
      <c r="P1261" s="29">
        <f t="shared" si="216"/>
        <v>1056</v>
      </c>
      <c r="Q1261" s="29">
        <f t="shared" si="217"/>
        <v>1148.5</v>
      </c>
    </row>
    <row r="1262" spans="1:17" ht="28.8" customHeight="1">
      <c r="A1262" s="25"/>
      <c r="B1262" s="25"/>
      <c r="C1262" s="25"/>
      <c r="D1262" s="25"/>
      <c r="E1262" s="136" t="s">
        <v>630</v>
      </c>
      <c r="F1262" s="136"/>
      <c r="G1262" s="136"/>
      <c r="H1262" s="136"/>
      <c r="I1262" s="136"/>
      <c r="J1262" s="136"/>
      <c r="K1262" s="11"/>
      <c r="L1262" s="20" t="s">
        <v>0</v>
      </c>
      <c r="O1262" s="49">
        <f>SUM(O1240:O1261)</f>
        <v>121632.42999999998</v>
      </c>
      <c r="P1262" s="49">
        <f>SUM(P1240:P1261)</f>
        <v>53777.41</v>
      </c>
      <c r="Q1262" s="49">
        <f>SUM(Q1240:Q1261)</f>
        <v>175409.84000000003</v>
      </c>
    </row>
    <row r="1263" spans="1:17" ht="12.75">
      <c r="A1263" s="25"/>
      <c r="B1263" s="25"/>
      <c r="C1263" s="25"/>
      <c r="D1263" s="25"/>
      <c r="E1263" s="11"/>
      <c r="F1263" s="11"/>
      <c r="G1263" s="11"/>
      <c r="H1263" s="11"/>
      <c r="I1263" s="11"/>
      <c r="J1263" s="11"/>
      <c r="K1263" s="11"/>
      <c r="L1263" s="20"/>
      <c r="M1263" s="18"/>
      <c r="N1263" s="18"/>
      <c r="O1263" s="18"/>
      <c r="P1263" s="18"/>
      <c r="Q1263" s="18"/>
    </row>
    <row r="1264" spans="1:17" ht="12.75">
      <c r="A1264" s="25"/>
      <c r="B1264" s="25"/>
      <c r="C1264" s="25"/>
      <c r="D1264" s="25"/>
      <c r="E1264" s="140" t="s">
        <v>655</v>
      </c>
      <c r="F1264" s="140"/>
      <c r="G1264" s="140"/>
      <c r="H1264" s="140"/>
      <c r="I1264" s="140"/>
      <c r="J1264" s="140"/>
      <c r="K1264" s="11"/>
      <c r="L1264" s="20" t="s">
        <v>0</v>
      </c>
      <c r="O1264" s="24">
        <f>SUM(O1033+O1050+O1067+O1121+O1188+O1237+O1262)</f>
        <v>4016799.55</v>
      </c>
      <c r="P1264" s="24">
        <f>SUM(P1033+P1050+P1067+P1121+P1188+P1237+P1262)</f>
        <v>866258.7800000001</v>
      </c>
      <c r="Q1264" s="24">
        <f>SUM(Q1033+Q1050+Q1067+Q1121+Q1188+Q1237+Q1262)</f>
        <v>4883058.33</v>
      </c>
    </row>
    <row r="1265" spans="1:17" ht="12.75">
      <c r="A1265" s="25"/>
      <c r="B1265" s="25"/>
      <c r="C1265" s="25"/>
      <c r="D1265" s="25"/>
      <c r="E1265" s="66"/>
      <c r="F1265" s="11"/>
      <c r="G1265" s="11"/>
      <c r="H1265" s="11"/>
      <c r="I1265" s="11"/>
      <c r="J1265" s="11"/>
      <c r="K1265" s="11"/>
      <c r="L1265" s="20"/>
      <c r="M1265" s="56"/>
      <c r="N1265" s="17"/>
      <c r="O1265" s="56"/>
      <c r="P1265" s="17"/>
      <c r="Q1265" s="56"/>
    </row>
    <row r="1266" spans="1:17" ht="12.75">
      <c r="A1266" s="57" t="s">
        <v>415</v>
      </c>
      <c r="B1266" s="25"/>
      <c r="C1266" s="25"/>
      <c r="D1266" s="25"/>
      <c r="E1266" s="140" t="s">
        <v>1386</v>
      </c>
      <c r="F1266" s="140"/>
      <c r="G1266" s="140"/>
      <c r="H1266" s="140"/>
      <c r="I1266" s="140"/>
      <c r="J1266" s="140"/>
      <c r="K1266" s="11"/>
      <c r="L1266" s="20"/>
      <c r="M1266" s="56"/>
      <c r="N1266" s="17"/>
      <c r="O1266" s="56"/>
      <c r="P1266" s="17"/>
      <c r="Q1266" s="56"/>
    </row>
    <row r="1267" spans="1:15" ht="12.75">
      <c r="A1267" s="57" t="s">
        <v>417</v>
      </c>
      <c r="B1267" s="25"/>
      <c r="C1267" s="25"/>
      <c r="D1267" s="25"/>
      <c r="E1267" s="140" t="s">
        <v>416</v>
      </c>
      <c r="F1267" s="140"/>
      <c r="G1267" s="140"/>
      <c r="H1267" s="140"/>
      <c r="I1267" s="140"/>
      <c r="J1267" s="140"/>
      <c r="K1267" s="11"/>
      <c r="L1267" s="31"/>
      <c r="M1267" s="11"/>
      <c r="N1267" s="11"/>
      <c r="O1267" s="11"/>
    </row>
    <row r="1268" spans="1:17" s="30" customFormat="1" ht="56.4" customHeight="1">
      <c r="A1268" s="83" t="s">
        <v>1380</v>
      </c>
      <c r="B1268" s="32">
        <v>100775</v>
      </c>
      <c r="C1268" s="32" t="s">
        <v>42</v>
      </c>
      <c r="D1268" s="32"/>
      <c r="E1268" s="135" t="s">
        <v>418</v>
      </c>
      <c r="F1268" s="135"/>
      <c r="G1268" s="135"/>
      <c r="H1268" s="135"/>
      <c r="I1268" s="135"/>
      <c r="J1268" s="135"/>
      <c r="K1268" s="54">
        <v>75283.45</v>
      </c>
      <c r="L1268" s="20" t="s">
        <v>10</v>
      </c>
      <c r="M1268" s="15">
        <v>19.99</v>
      </c>
      <c r="N1268" s="13">
        <v>0.71</v>
      </c>
      <c r="O1268" s="28">
        <f aca="true" t="shared" si="227" ref="O1268:O1277">SUM(K1268*M1268)</f>
        <v>1504916.1655</v>
      </c>
      <c r="P1268" s="29">
        <f aca="true" t="shared" si="228" ref="P1268:P1279">SUM(K1268*N1268)</f>
        <v>53451.2495</v>
      </c>
      <c r="Q1268" s="29">
        <f aca="true" t="shared" si="229" ref="Q1268:Q1276">SUM(O1268:P1268)</f>
        <v>1558367.4149999998</v>
      </c>
    </row>
    <row r="1269" spans="1:17" s="30" customFormat="1" ht="27" customHeight="1">
      <c r="A1269" s="83" t="s">
        <v>1381</v>
      </c>
      <c r="B1269" s="32">
        <v>100326</v>
      </c>
      <c r="C1269" s="32" t="s">
        <v>42</v>
      </c>
      <c r="D1269" s="32"/>
      <c r="E1269" s="135" t="s">
        <v>419</v>
      </c>
      <c r="F1269" s="135"/>
      <c r="G1269" s="135"/>
      <c r="H1269" s="135"/>
      <c r="I1269" s="135"/>
      <c r="J1269" s="135"/>
      <c r="K1269" s="98">
        <v>877</v>
      </c>
      <c r="L1269" s="20" t="s">
        <v>6</v>
      </c>
      <c r="M1269" s="15">
        <v>11.43</v>
      </c>
      <c r="N1269" s="13">
        <v>3.94</v>
      </c>
      <c r="O1269" s="28">
        <f t="shared" si="227"/>
        <v>10024.11</v>
      </c>
      <c r="P1269" s="29">
        <f t="shared" si="228"/>
        <v>3455.38</v>
      </c>
      <c r="Q1269" s="29">
        <f t="shared" si="229"/>
        <v>13479.490000000002</v>
      </c>
    </row>
    <row r="1270" spans="1:17" s="30" customFormat="1" ht="25.8" customHeight="1">
      <c r="A1270" s="83" t="s">
        <v>1382</v>
      </c>
      <c r="B1270" s="32">
        <v>94213</v>
      </c>
      <c r="C1270" s="32" t="s">
        <v>42</v>
      </c>
      <c r="D1270" s="32"/>
      <c r="E1270" s="134" t="s">
        <v>1379</v>
      </c>
      <c r="F1270" s="135"/>
      <c r="G1270" s="135"/>
      <c r="H1270" s="135"/>
      <c r="I1270" s="135"/>
      <c r="J1270" s="135"/>
      <c r="K1270" s="16">
        <v>6818.15</v>
      </c>
      <c r="L1270" s="20" t="s">
        <v>1</v>
      </c>
      <c r="M1270" s="15">
        <v>97.09</v>
      </c>
      <c r="N1270" s="13">
        <v>4.24</v>
      </c>
      <c r="O1270" s="28">
        <f t="shared" si="227"/>
        <v>661974.1835</v>
      </c>
      <c r="P1270" s="29">
        <f t="shared" si="228"/>
        <v>28908.956</v>
      </c>
      <c r="Q1270" s="29">
        <f t="shared" si="229"/>
        <v>690883.1395</v>
      </c>
    </row>
    <row r="1271" spans="1:17" s="30" customFormat="1" ht="18" customHeight="1">
      <c r="A1271" s="83" t="s">
        <v>1383</v>
      </c>
      <c r="B1271" s="83" t="s">
        <v>1674</v>
      </c>
      <c r="C1271" s="33" t="s">
        <v>43</v>
      </c>
      <c r="D1271" s="141" t="s">
        <v>1682</v>
      </c>
      <c r="E1271" s="134" t="s">
        <v>1680</v>
      </c>
      <c r="F1271" s="135"/>
      <c r="G1271" s="135"/>
      <c r="H1271" s="135"/>
      <c r="I1271" s="135"/>
      <c r="J1271" s="135"/>
      <c r="K1271" s="30">
        <v>825</v>
      </c>
      <c r="L1271" s="20" t="s">
        <v>6</v>
      </c>
      <c r="M1271" s="15">
        <v>337.5</v>
      </c>
      <c r="N1271" s="15">
        <v>34.75</v>
      </c>
      <c r="O1271" s="28">
        <f t="shared" si="227"/>
        <v>278437.5</v>
      </c>
      <c r="P1271" s="29">
        <f t="shared" si="228"/>
        <v>28668.75</v>
      </c>
      <c r="Q1271" s="29">
        <f t="shared" si="229"/>
        <v>307106.25</v>
      </c>
    </row>
    <row r="1272" spans="1:17" s="30" customFormat="1" ht="18" customHeight="1">
      <c r="A1272" s="83" t="s">
        <v>1384</v>
      </c>
      <c r="B1272" s="83" t="s">
        <v>1675</v>
      </c>
      <c r="C1272" s="33" t="s">
        <v>43</v>
      </c>
      <c r="D1272" s="141"/>
      <c r="E1272" s="134" t="s">
        <v>1681</v>
      </c>
      <c r="F1272" s="135"/>
      <c r="G1272" s="135"/>
      <c r="H1272" s="135"/>
      <c r="I1272" s="135"/>
      <c r="J1272" s="135"/>
      <c r="K1272" s="30">
        <v>11.3</v>
      </c>
      <c r="L1272" s="20" t="s">
        <v>6</v>
      </c>
      <c r="M1272" s="15">
        <v>168.76</v>
      </c>
      <c r="N1272" s="15">
        <v>17.38</v>
      </c>
      <c r="O1272" s="28">
        <f t="shared" si="227"/>
        <v>1906.988</v>
      </c>
      <c r="P1272" s="29">
        <f t="shared" si="228"/>
        <v>196.394</v>
      </c>
      <c r="Q1272" s="29">
        <f t="shared" si="229"/>
        <v>2103.382</v>
      </c>
    </row>
    <row r="1273" spans="1:17" s="30" customFormat="1" ht="17.4" customHeight="1">
      <c r="A1273" s="83" t="s">
        <v>1385</v>
      </c>
      <c r="B1273" s="83" t="s">
        <v>1676</v>
      </c>
      <c r="C1273" s="33" t="s">
        <v>43</v>
      </c>
      <c r="D1273" s="141"/>
      <c r="E1273" s="142" t="s">
        <v>1683</v>
      </c>
      <c r="F1273" s="134"/>
      <c r="G1273" s="134"/>
      <c r="H1273" s="134"/>
      <c r="I1273" s="134"/>
      <c r="J1273" s="134"/>
      <c r="K1273" s="92">
        <v>27.4</v>
      </c>
      <c r="L1273" s="20" t="s">
        <v>6</v>
      </c>
      <c r="M1273" s="15">
        <v>135</v>
      </c>
      <c r="N1273" s="15">
        <v>17.38</v>
      </c>
      <c r="O1273" s="28">
        <f>SUM(K1273*M1273)</f>
        <v>3699</v>
      </c>
      <c r="P1273" s="29">
        <f t="shared" si="228"/>
        <v>476.21199999999993</v>
      </c>
      <c r="Q1273" s="29">
        <f t="shared" si="229"/>
        <v>4175.2119999999995</v>
      </c>
    </row>
    <row r="1274" spans="1:17" s="30" customFormat="1" ht="16.8" customHeight="1">
      <c r="A1274" s="83" t="s">
        <v>1463</v>
      </c>
      <c r="B1274" s="83" t="s">
        <v>1677</v>
      </c>
      <c r="C1274" s="33" t="s">
        <v>43</v>
      </c>
      <c r="D1274" s="141"/>
      <c r="E1274" s="142" t="s">
        <v>1684</v>
      </c>
      <c r="F1274" s="134"/>
      <c r="G1274" s="134"/>
      <c r="H1274" s="134"/>
      <c r="I1274" s="134"/>
      <c r="J1274" s="134"/>
      <c r="K1274" s="92">
        <v>14</v>
      </c>
      <c r="L1274" s="20" t="s">
        <v>6</v>
      </c>
      <c r="M1274" s="15">
        <v>85.5</v>
      </c>
      <c r="N1274" s="13">
        <v>13.89</v>
      </c>
      <c r="O1274" s="28">
        <f>SUM(K1274*M1274)</f>
        <v>1197</v>
      </c>
      <c r="P1274" s="29">
        <f t="shared" si="228"/>
        <v>194.46</v>
      </c>
      <c r="Q1274" s="29">
        <f t="shared" si="229"/>
        <v>1391.46</v>
      </c>
    </row>
    <row r="1275" spans="1:17" s="30" customFormat="1" ht="16.8" customHeight="1">
      <c r="A1275" s="83" t="s">
        <v>1569</v>
      </c>
      <c r="B1275" s="83" t="s">
        <v>1678</v>
      </c>
      <c r="C1275" s="33" t="s">
        <v>43</v>
      </c>
      <c r="D1275" s="141"/>
      <c r="E1275" s="142" t="s">
        <v>1685</v>
      </c>
      <c r="F1275" s="134"/>
      <c r="G1275" s="134"/>
      <c r="H1275" s="134"/>
      <c r="I1275" s="134"/>
      <c r="J1275" s="134"/>
      <c r="K1275" s="92">
        <v>705</v>
      </c>
      <c r="L1275" s="20" t="s">
        <v>6</v>
      </c>
      <c r="M1275" s="15">
        <v>175.5</v>
      </c>
      <c r="N1275" s="15">
        <v>17.38</v>
      </c>
      <c r="O1275" s="28">
        <f>SUM(K1275*M1275)</f>
        <v>123727.5</v>
      </c>
      <c r="P1275" s="29">
        <f t="shared" si="228"/>
        <v>12252.9</v>
      </c>
      <c r="Q1275" s="29">
        <f t="shared" si="229"/>
        <v>135980.4</v>
      </c>
    </row>
    <row r="1276" spans="1:17" s="30" customFormat="1" ht="16.2" customHeight="1">
      <c r="A1276" s="83" t="s">
        <v>1670</v>
      </c>
      <c r="B1276" s="83" t="s">
        <v>1679</v>
      </c>
      <c r="C1276" s="33" t="s">
        <v>43</v>
      </c>
      <c r="D1276" s="141"/>
      <c r="E1276" s="142" t="s">
        <v>1686</v>
      </c>
      <c r="F1276" s="134"/>
      <c r="G1276" s="134"/>
      <c r="H1276" s="134"/>
      <c r="I1276" s="134"/>
      <c r="J1276" s="134"/>
      <c r="K1276" s="92">
        <v>115</v>
      </c>
      <c r="L1276" s="20" t="s">
        <v>6</v>
      </c>
      <c r="M1276" s="15">
        <v>141.75</v>
      </c>
      <c r="N1276" s="15">
        <v>17.38</v>
      </c>
      <c r="O1276" s="28">
        <f>SUM(K1276*M1276)</f>
        <v>16301.25</v>
      </c>
      <c r="P1276" s="29">
        <f t="shared" si="228"/>
        <v>1998.6999999999998</v>
      </c>
      <c r="Q1276" s="29">
        <f t="shared" si="229"/>
        <v>18299.95</v>
      </c>
    </row>
    <row r="1277" spans="1:17" s="30" customFormat="1" ht="42" customHeight="1">
      <c r="A1277" s="83" t="s">
        <v>1671</v>
      </c>
      <c r="B1277" s="32">
        <v>100743</v>
      </c>
      <c r="C1277" s="32" t="s">
        <v>42</v>
      </c>
      <c r="D1277" s="32"/>
      <c r="E1277" s="134" t="s">
        <v>1389</v>
      </c>
      <c r="F1277" s="134"/>
      <c r="G1277" s="134"/>
      <c r="H1277" s="134"/>
      <c r="I1277" s="134"/>
      <c r="J1277" s="134"/>
      <c r="K1277" s="16">
        <v>11969.56</v>
      </c>
      <c r="L1277" s="20" t="s">
        <v>1</v>
      </c>
      <c r="M1277" s="15">
        <v>11.08</v>
      </c>
      <c r="N1277" s="13">
        <v>1.56</v>
      </c>
      <c r="O1277" s="28">
        <f t="shared" si="227"/>
        <v>132622.7248</v>
      </c>
      <c r="P1277" s="29">
        <f t="shared" si="228"/>
        <v>18672.5136</v>
      </c>
      <c r="Q1277" s="29">
        <f>SUM(O1277:P1277)-0.01</f>
        <v>151295.2284</v>
      </c>
    </row>
    <row r="1278" spans="1:17" s="30" customFormat="1" ht="19.2" customHeight="1">
      <c r="A1278" s="83" t="s">
        <v>1672</v>
      </c>
      <c r="B1278" s="83" t="s">
        <v>1464</v>
      </c>
      <c r="C1278" s="33" t="s">
        <v>43</v>
      </c>
      <c r="D1278" s="32"/>
      <c r="E1278" s="134" t="s">
        <v>1465</v>
      </c>
      <c r="F1278" s="134"/>
      <c r="G1278" s="134"/>
      <c r="H1278" s="134"/>
      <c r="I1278" s="134"/>
      <c r="J1278" s="134"/>
      <c r="K1278" s="15">
        <v>50</v>
      </c>
      <c r="L1278" s="20" t="s">
        <v>7</v>
      </c>
      <c r="M1278" s="15">
        <v>45</v>
      </c>
      <c r="N1278" s="13">
        <v>19.01</v>
      </c>
      <c r="O1278" s="28">
        <f>SUM(K1278*M1278)</f>
        <v>2250</v>
      </c>
      <c r="P1278" s="29">
        <f t="shared" si="228"/>
        <v>950.5000000000001</v>
      </c>
      <c r="Q1278" s="29">
        <f>SUM(O1278:P1278)</f>
        <v>3200.5</v>
      </c>
    </row>
    <row r="1279" spans="1:17" s="30" customFormat="1" ht="32.4" customHeight="1">
      <c r="A1279" s="83" t="s">
        <v>1673</v>
      </c>
      <c r="B1279" s="83">
        <v>98555</v>
      </c>
      <c r="C1279" s="32" t="s">
        <v>42</v>
      </c>
      <c r="D1279" s="32"/>
      <c r="E1279" s="134" t="s">
        <v>1657</v>
      </c>
      <c r="F1279" s="134"/>
      <c r="G1279" s="134"/>
      <c r="H1279" s="134"/>
      <c r="I1279" s="134"/>
      <c r="J1279" s="134"/>
      <c r="K1279" s="93">
        <v>3585.8</v>
      </c>
      <c r="L1279" s="20" t="s">
        <v>1</v>
      </c>
      <c r="M1279" s="13">
        <v>14.48</v>
      </c>
      <c r="N1279" s="15">
        <v>16.26</v>
      </c>
      <c r="O1279" s="28">
        <f>SUM(K1279*M1279)</f>
        <v>51922.384000000005</v>
      </c>
      <c r="P1279" s="29">
        <f t="shared" si="228"/>
        <v>58305.10800000001</v>
      </c>
      <c r="Q1279" s="29">
        <f>SUM(O1279:P1279)</f>
        <v>110227.49200000001</v>
      </c>
    </row>
    <row r="1280" spans="1:17" s="30" customFormat="1" ht="12.75">
      <c r="A1280" s="32"/>
      <c r="B1280" s="32"/>
      <c r="C1280" s="32"/>
      <c r="D1280" s="32"/>
      <c r="E1280" s="140" t="s">
        <v>421</v>
      </c>
      <c r="F1280" s="140"/>
      <c r="G1280" s="140"/>
      <c r="H1280" s="140"/>
      <c r="I1280" s="140"/>
      <c r="J1280" s="140"/>
      <c r="K1280" s="31"/>
      <c r="L1280" s="31"/>
      <c r="O1280" s="49">
        <f>SUM(O1268:O1279)-0.01</f>
        <v>2788978.7958</v>
      </c>
      <c r="P1280" s="49">
        <f>SUM(P1268:P1279)</f>
        <v>207531.1231</v>
      </c>
      <c r="Q1280" s="49">
        <f>SUM(Q1268:Q1279)</f>
        <v>2996509.9189</v>
      </c>
    </row>
    <row r="1281" spans="1:17" s="30" customFormat="1" ht="12.75">
      <c r="A1281" s="32"/>
      <c r="B1281" s="32"/>
      <c r="C1281" s="32"/>
      <c r="D1281" s="32"/>
      <c r="E1281" s="86"/>
      <c r="F1281" s="86"/>
      <c r="G1281" s="86"/>
      <c r="H1281" s="86"/>
      <c r="I1281" s="86"/>
      <c r="J1281" s="86"/>
      <c r="K1281" s="31"/>
      <c r="L1281" s="31"/>
      <c r="O1281" s="49"/>
      <c r="P1281" s="49"/>
      <c r="Q1281" s="49"/>
    </row>
    <row r="1282" spans="1:17" s="30" customFormat="1" ht="12.75">
      <c r="A1282" s="57" t="s">
        <v>422</v>
      </c>
      <c r="B1282" s="25"/>
      <c r="C1282" s="25"/>
      <c r="D1282" s="25"/>
      <c r="E1282" s="140" t="s">
        <v>1388</v>
      </c>
      <c r="F1282" s="140"/>
      <c r="G1282" s="140"/>
      <c r="H1282" s="140"/>
      <c r="I1282" s="140"/>
      <c r="J1282" s="140"/>
      <c r="K1282" s="11"/>
      <c r="L1282" s="31"/>
      <c r="M1282" s="11"/>
      <c r="N1282" s="11"/>
      <c r="O1282" s="11"/>
      <c r="P1282"/>
      <c r="Q1282"/>
    </row>
    <row r="1283" spans="1:17" s="30" customFormat="1" ht="41.4" customHeight="1">
      <c r="A1283" s="83" t="s">
        <v>1387</v>
      </c>
      <c r="B1283" s="32">
        <v>100775</v>
      </c>
      <c r="C1283" s="32" t="s">
        <v>42</v>
      </c>
      <c r="D1283" s="32"/>
      <c r="E1283" s="135" t="s">
        <v>418</v>
      </c>
      <c r="F1283" s="135"/>
      <c r="G1283" s="135"/>
      <c r="H1283" s="135"/>
      <c r="I1283" s="135"/>
      <c r="J1283" s="135"/>
      <c r="K1283" s="54">
        <v>20239.74</v>
      </c>
      <c r="L1283" s="20" t="s">
        <v>10</v>
      </c>
      <c r="M1283" s="15">
        <v>19.99</v>
      </c>
      <c r="N1283" s="13">
        <v>0.71</v>
      </c>
      <c r="O1283" s="28">
        <f>SUM(K1283*M1283)</f>
        <v>404592.4026</v>
      </c>
      <c r="P1283" s="29">
        <f>SUM(K1283*N1283)</f>
        <v>14370.215400000001</v>
      </c>
      <c r="Q1283" s="29">
        <f>SUM(O1283:P1283)</f>
        <v>418962.61799999996</v>
      </c>
    </row>
    <row r="1284" spans="1:17" s="30" customFormat="1" ht="42.6" customHeight="1">
      <c r="A1284" s="83" t="s">
        <v>1390</v>
      </c>
      <c r="B1284" s="32">
        <v>100743</v>
      </c>
      <c r="C1284" s="32" t="s">
        <v>42</v>
      </c>
      <c r="D1284" s="32"/>
      <c r="E1284" s="134" t="s">
        <v>1389</v>
      </c>
      <c r="F1284" s="134"/>
      <c r="G1284" s="134"/>
      <c r="H1284" s="134"/>
      <c r="I1284" s="134"/>
      <c r="J1284" s="134"/>
      <c r="K1284" s="90">
        <v>826.8</v>
      </c>
      <c r="L1284" s="20" t="s">
        <v>1</v>
      </c>
      <c r="M1284" s="15">
        <v>11.08</v>
      </c>
      <c r="N1284" s="13">
        <v>1.56</v>
      </c>
      <c r="O1284" s="28">
        <f>SUM(K1284*M1284)</f>
        <v>9160.944</v>
      </c>
      <c r="P1284" s="29">
        <f>SUM(K1284*N1284)</f>
        <v>1289.808</v>
      </c>
      <c r="Q1284" s="29">
        <f>SUM(O1284:P1284)</f>
        <v>10450.752</v>
      </c>
    </row>
    <row r="1285" spans="1:17" s="30" customFormat="1" ht="12.75">
      <c r="A1285" s="32"/>
      <c r="B1285" s="32"/>
      <c r="C1285" s="32"/>
      <c r="D1285" s="32"/>
      <c r="E1285" s="140" t="s">
        <v>1391</v>
      </c>
      <c r="F1285" s="140"/>
      <c r="G1285" s="140"/>
      <c r="H1285" s="140"/>
      <c r="I1285" s="140"/>
      <c r="J1285" s="140"/>
      <c r="K1285" s="31"/>
      <c r="L1285" s="31"/>
      <c r="O1285" s="49">
        <f>SUM(O1283:O1284)-0.01</f>
        <v>413753.3366</v>
      </c>
      <c r="P1285" s="49">
        <f>SUM(P1283:P1284)+0.01</f>
        <v>15660.033400000002</v>
      </c>
      <c r="Q1285" s="49">
        <f>SUM(Q1283:Q1284)</f>
        <v>429413.36999999994</v>
      </c>
    </row>
    <row r="1286" spans="1:17" s="30" customFormat="1" ht="12.75">
      <c r="A1286" s="32"/>
      <c r="B1286" s="32"/>
      <c r="C1286" s="32"/>
      <c r="D1286" s="32"/>
      <c r="E1286" s="86"/>
      <c r="F1286" s="86"/>
      <c r="G1286" s="86"/>
      <c r="H1286" s="86"/>
      <c r="I1286" s="86"/>
      <c r="J1286" s="86"/>
      <c r="K1286" s="31"/>
      <c r="L1286" s="31"/>
      <c r="O1286" s="49"/>
      <c r="P1286" s="49"/>
      <c r="Q1286" s="49"/>
    </row>
    <row r="1287" spans="1:17" s="30" customFormat="1" ht="12.75">
      <c r="A1287" s="57" t="s">
        <v>423</v>
      </c>
      <c r="B1287" s="32"/>
      <c r="C1287" s="32"/>
      <c r="D1287" s="32"/>
      <c r="E1287" s="140" t="s">
        <v>1392</v>
      </c>
      <c r="F1287" s="140"/>
      <c r="G1287" s="140"/>
      <c r="H1287" s="140"/>
      <c r="I1287" s="140"/>
      <c r="J1287" s="140"/>
      <c r="K1287" s="31"/>
      <c r="L1287" s="31"/>
      <c r="O1287" s="49"/>
      <c r="P1287" s="49"/>
      <c r="Q1287" s="49"/>
    </row>
    <row r="1288" spans="1:17" s="30" customFormat="1" ht="12.75">
      <c r="A1288" s="57" t="s">
        <v>1398</v>
      </c>
      <c r="B1288" s="25"/>
      <c r="C1288" s="25"/>
      <c r="D1288" s="25"/>
      <c r="E1288" s="88" t="s">
        <v>1263</v>
      </c>
      <c r="F1288" s="88"/>
      <c r="G1288" s="88"/>
      <c r="H1288" s="88"/>
      <c r="I1288" s="88"/>
      <c r="J1288" s="88"/>
      <c r="K1288" s="11"/>
      <c r="L1288" s="31"/>
      <c r="M1288" s="11"/>
      <c r="N1288" s="11"/>
      <c r="O1288" s="11"/>
      <c r="P1288" s="11"/>
      <c r="Q1288" s="11"/>
    </row>
    <row r="1289" spans="1:17" s="30" customFormat="1" ht="40.8" customHeight="1">
      <c r="A1289" s="83" t="s">
        <v>1399</v>
      </c>
      <c r="B1289" s="27">
        <v>100656</v>
      </c>
      <c r="C1289" s="32" t="s">
        <v>42</v>
      </c>
      <c r="D1289" s="27"/>
      <c r="E1289" s="134" t="s">
        <v>1264</v>
      </c>
      <c r="F1289" s="134"/>
      <c r="G1289" s="134"/>
      <c r="H1289" s="134"/>
      <c r="I1289" s="134"/>
      <c r="J1289" s="134"/>
      <c r="K1289" s="15">
        <v>24</v>
      </c>
      <c r="L1289" s="82" t="s">
        <v>1266</v>
      </c>
      <c r="M1289" s="13">
        <v>115.91</v>
      </c>
      <c r="N1289" s="15">
        <v>16.36</v>
      </c>
      <c r="O1289" s="28">
        <f>SUM(K1289*M1289)</f>
        <v>2781.84</v>
      </c>
      <c r="P1289" s="29">
        <f>SUM(K1289*N1289)</f>
        <v>392.64</v>
      </c>
      <c r="Q1289" s="29">
        <f>SUM(O1289:P1289)</f>
        <v>3174.48</v>
      </c>
    </row>
    <row r="1290" spans="1:17" s="30" customFormat="1" ht="30" customHeight="1">
      <c r="A1290" s="83" t="s">
        <v>1400</v>
      </c>
      <c r="B1290" s="27">
        <v>95601</v>
      </c>
      <c r="C1290" s="32" t="s">
        <v>42</v>
      </c>
      <c r="D1290" s="27"/>
      <c r="E1290" s="134" t="s">
        <v>1267</v>
      </c>
      <c r="F1290" s="134"/>
      <c r="G1290" s="134"/>
      <c r="H1290" s="134"/>
      <c r="I1290" s="134"/>
      <c r="J1290" s="134"/>
      <c r="K1290" s="13">
        <v>4</v>
      </c>
      <c r="L1290" s="20" t="s">
        <v>7</v>
      </c>
      <c r="M1290" s="13">
        <v>2.03</v>
      </c>
      <c r="N1290" s="15">
        <v>16.79</v>
      </c>
      <c r="O1290" s="28">
        <f>SUM(K1290*M1290)</f>
        <v>8.12</v>
      </c>
      <c r="P1290" s="29">
        <f>SUM(K1290*N1290)</f>
        <v>67.16</v>
      </c>
      <c r="Q1290" s="29">
        <f>SUM(O1290:P1290)</f>
        <v>75.28</v>
      </c>
    </row>
    <row r="1291" spans="1:17" s="30" customFormat="1" ht="12.75">
      <c r="A1291" s="58"/>
      <c r="B1291" s="5"/>
      <c r="C1291" s="5"/>
      <c r="D1291" s="5"/>
      <c r="E1291" s="140" t="s">
        <v>1265</v>
      </c>
      <c r="F1291" s="140"/>
      <c r="G1291" s="140"/>
      <c r="H1291" s="140"/>
      <c r="I1291" s="140"/>
      <c r="J1291" s="140"/>
      <c r="K1291" s="11"/>
      <c r="L1291" s="20" t="s">
        <v>0</v>
      </c>
      <c r="M1291" s="35"/>
      <c r="N1291" s="35"/>
      <c r="O1291" s="24">
        <f>SUM(O1289:O1290)</f>
        <v>2789.96</v>
      </c>
      <c r="P1291" s="24">
        <f>SUM(P1289:P1290)</f>
        <v>459.79999999999995</v>
      </c>
      <c r="Q1291" s="24">
        <f>SUM(Q1289:Q1290)</f>
        <v>3249.76</v>
      </c>
    </row>
    <row r="1292" spans="1:17" s="30" customFormat="1" ht="12.75">
      <c r="A1292" s="57"/>
      <c r="B1292" s="25"/>
      <c r="C1292" s="25"/>
      <c r="D1292" s="25"/>
      <c r="E1292" s="88"/>
      <c r="F1292" s="88"/>
      <c r="G1292" s="88"/>
      <c r="H1292" s="88"/>
      <c r="I1292" s="88"/>
      <c r="J1292" s="88"/>
      <c r="K1292" s="11"/>
      <c r="L1292" s="31"/>
      <c r="M1292" s="11"/>
      <c r="N1292" s="11"/>
      <c r="O1292" s="11"/>
      <c r="P1292" s="11"/>
      <c r="Q1292" s="11"/>
    </row>
    <row r="1293" spans="1:17" s="30" customFormat="1" ht="12.75">
      <c r="A1293" s="57" t="s">
        <v>1401</v>
      </c>
      <c r="B1293" s="25"/>
      <c r="C1293" s="25"/>
      <c r="D1293" s="25"/>
      <c r="E1293" s="140" t="s">
        <v>1262</v>
      </c>
      <c r="F1293" s="140"/>
      <c r="G1293" s="140"/>
      <c r="H1293" s="140"/>
      <c r="I1293" s="140"/>
      <c r="J1293" s="140"/>
      <c r="K1293" s="11"/>
      <c r="L1293" s="31"/>
      <c r="M1293" s="11"/>
      <c r="N1293" s="11"/>
      <c r="O1293" s="11"/>
      <c r="P1293" s="11"/>
      <c r="Q1293" s="11"/>
    </row>
    <row r="1294" spans="1:17" s="30" customFormat="1" ht="30" customHeight="1">
      <c r="A1294" s="83" t="s">
        <v>1402</v>
      </c>
      <c r="B1294" s="32">
        <v>96523</v>
      </c>
      <c r="C1294" s="32" t="s">
        <v>42</v>
      </c>
      <c r="D1294" s="25"/>
      <c r="E1294" s="135" t="s">
        <v>150</v>
      </c>
      <c r="F1294" s="135"/>
      <c r="G1294" s="135"/>
      <c r="H1294" s="135"/>
      <c r="I1294" s="135"/>
      <c r="J1294" s="135"/>
      <c r="K1294" s="13">
        <v>6</v>
      </c>
      <c r="L1294" s="20" t="s">
        <v>4</v>
      </c>
      <c r="M1294" s="13">
        <v>9.25</v>
      </c>
      <c r="N1294" s="15">
        <v>91.5</v>
      </c>
      <c r="O1294" s="28">
        <f aca="true" t="shared" si="230" ref="O1294:O1300">SUM(K1294*M1294)</f>
        <v>55.5</v>
      </c>
      <c r="P1294" s="29">
        <f aca="true" t="shared" si="231" ref="P1294:P1300">SUM(K1294*N1294)</f>
        <v>549</v>
      </c>
      <c r="Q1294" s="29">
        <f aca="true" t="shared" si="232" ref="Q1294:Q1300">SUM(O1294:P1294)</f>
        <v>604.5</v>
      </c>
    </row>
    <row r="1295" spans="1:17" s="30" customFormat="1" ht="17.4" customHeight="1">
      <c r="A1295" s="83" t="s">
        <v>1403</v>
      </c>
      <c r="B1295" s="32">
        <v>96995</v>
      </c>
      <c r="C1295" s="32" t="s">
        <v>42</v>
      </c>
      <c r="D1295" s="25"/>
      <c r="E1295" s="89" t="s">
        <v>151</v>
      </c>
      <c r="F1295" s="11"/>
      <c r="G1295" s="11"/>
      <c r="H1295" s="11"/>
      <c r="I1295" s="11"/>
      <c r="J1295" s="11"/>
      <c r="K1295" s="13">
        <v>5.34</v>
      </c>
      <c r="L1295" s="20" t="s">
        <v>4</v>
      </c>
      <c r="M1295" s="13">
        <v>5.13</v>
      </c>
      <c r="N1295" s="15">
        <v>48.73</v>
      </c>
      <c r="O1295" s="28">
        <f t="shared" si="230"/>
        <v>27.394199999999998</v>
      </c>
      <c r="P1295" s="29">
        <f t="shared" si="231"/>
        <v>260.21819999999997</v>
      </c>
      <c r="Q1295" s="29">
        <f t="shared" si="232"/>
        <v>287.6124</v>
      </c>
    </row>
    <row r="1296" spans="1:17" s="30" customFormat="1" ht="29.4" customHeight="1">
      <c r="A1296" s="83" t="s">
        <v>1404</v>
      </c>
      <c r="B1296" s="32">
        <v>96528</v>
      </c>
      <c r="C1296" s="32" t="s">
        <v>42</v>
      </c>
      <c r="D1296" s="25"/>
      <c r="E1296" s="134" t="s">
        <v>1361</v>
      </c>
      <c r="F1296" s="135"/>
      <c r="G1296" s="135"/>
      <c r="H1296" s="135"/>
      <c r="I1296" s="135"/>
      <c r="J1296" s="135"/>
      <c r="K1296" s="13">
        <v>6.65</v>
      </c>
      <c r="L1296" s="20" t="s">
        <v>1</v>
      </c>
      <c r="M1296" s="14">
        <v>115.6</v>
      </c>
      <c r="N1296" s="13">
        <v>63.36</v>
      </c>
      <c r="O1296" s="28">
        <f t="shared" si="230"/>
        <v>768.74</v>
      </c>
      <c r="P1296" s="29">
        <f t="shared" si="231"/>
        <v>421.344</v>
      </c>
      <c r="Q1296" s="29">
        <f>SUM(O1296:P1296)</f>
        <v>1190.084</v>
      </c>
    </row>
    <row r="1297" spans="1:17" s="30" customFormat="1" ht="28.8" customHeight="1">
      <c r="A1297" s="83" t="s">
        <v>1405</v>
      </c>
      <c r="B1297" s="32">
        <v>96543</v>
      </c>
      <c r="C1297" s="32" t="s">
        <v>42</v>
      </c>
      <c r="D1297" s="25"/>
      <c r="E1297" s="135" t="s">
        <v>949</v>
      </c>
      <c r="F1297" s="135"/>
      <c r="G1297" s="135"/>
      <c r="H1297" s="135"/>
      <c r="I1297" s="135"/>
      <c r="J1297" s="135"/>
      <c r="K1297" s="13">
        <v>5.4</v>
      </c>
      <c r="L1297" s="20" t="s">
        <v>10</v>
      </c>
      <c r="M1297" s="15">
        <v>14.53</v>
      </c>
      <c r="N1297" s="13">
        <v>7.69</v>
      </c>
      <c r="O1297" s="28">
        <f t="shared" si="230"/>
        <v>78.462</v>
      </c>
      <c r="P1297" s="29">
        <f t="shared" si="231"/>
        <v>41.526</v>
      </c>
      <c r="Q1297" s="29">
        <f t="shared" si="232"/>
        <v>119.988</v>
      </c>
    </row>
    <row r="1298" spans="1:17" s="30" customFormat="1" ht="28.8" customHeight="1">
      <c r="A1298" s="83" t="s">
        <v>1406</v>
      </c>
      <c r="B1298" s="32">
        <v>96544</v>
      </c>
      <c r="C1298" s="32" t="s">
        <v>42</v>
      </c>
      <c r="D1298" s="25"/>
      <c r="E1298" s="134" t="s">
        <v>1456</v>
      </c>
      <c r="F1298" s="135"/>
      <c r="G1298" s="135"/>
      <c r="H1298" s="135"/>
      <c r="I1298" s="135"/>
      <c r="J1298" s="135"/>
      <c r="K1298" s="13">
        <v>13.4</v>
      </c>
      <c r="L1298" s="20" t="s">
        <v>10</v>
      </c>
      <c r="M1298" s="15">
        <v>15.61</v>
      </c>
      <c r="N1298" s="13">
        <v>5.58</v>
      </c>
      <c r="O1298" s="28">
        <f>SUM(K1298*M1298)</f>
        <v>209.174</v>
      </c>
      <c r="P1298" s="29">
        <f>SUM(K1298*N1298)</f>
        <v>74.772</v>
      </c>
      <c r="Q1298" s="29">
        <f>SUM(O1298:P1298)-0.01</f>
        <v>283.93600000000004</v>
      </c>
    </row>
    <row r="1299" spans="1:17" s="30" customFormat="1" ht="27.6" customHeight="1">
      <c r="A1299" s="83" t="s">
        <v>1407</v>
      </c>
      <c r="B1299" s="32">
        <v>96547</v>
      </c>
      <c r="C1299" s="32" t="s">
        <v>42</v>
      </c>
      <c r="D1299" s="25"/>
      <c r="E1299" s="135" t="s">
        <v>1060</v>
      </c>
      <c r="F1299" s="135"/>
      <c r="G1299" s="135"/>
      <c r="H1299" s="135"/>
      <c r="I1299" s="135"/>
      <c r="J1299" s="135"/>
      <c r="K1299" s="13">
        <v>14.8</v>
      </c>
      <c r="L1299" s="20" t="s">
        <v>10</v>
      </c>
      <c r="M1299" s="15">
        <v>13.05</v>
      </c>
      <c r="N1299" s="13">
        <v>2.26</v>
      </c>
      <c r="O1299" s="28">
        <f t="shared" si="230"/>
        <v>193.14000000000001</v>
      </c>
      <c r="P1299" s="29">
        <f t="shared" si="231"/>
        <v>33.448</v>
      </c>
      <c r="Q1299" s="29">
        <f t="shared" si="232"/>
        <v>226.58800000000002</v>
      </c>
    </row>
    <row r="1300" spans="1:17" s="30" customFormat="1" ht="27.6" customHeight="1">
      <c r="A1300" s="83" t="s">
        <v>1408</v>
      </c>
      <c r="B1300" s="32">
        <v>96558</v>
      </c>
      <c r="C1300" s="32" t="s">
        <v>42</v>
      </c>
      <c r="D1300" s="25"/>
      <c r="E1300" s="135" t="s">
        <v>153</v>
      </c>
      <c r="F1300" s="135"/>
      <c r="G1300" s="135"/>
      <c r="H1300" s="135"/>
      <c r="I1300" s="135"/>
      <c r="J1300" s="135"/>
      <c r="K1300" s="13">
        <v>0.66</v>
      </c>
      <c r="L1300" s="20" t="s">
        <v>4</v>
      </c>
      <c r="M1300" s="14">
        <v>711.85</v>
      </c>
      <c r="N1300" s="15">
        <v>20.04</v>
      </c>
      <c r="O1300" s="28">
        <f t="shared" si="230"/>
        <v>469.821</v>
      </c>
      <c r="P1300" s="29">
        <f t="shared" si="231"/>
        <v>13.2264</v>
      </c>
      <c r="Q1300" s="29">
        <f t="shared" si="232"/>
        <v>483.04740000000004</v>
      </c>
    </row>
    <row r="1301" spans="1:17" s="30" customFormat="1" ht="12.75">
      <c r="A1301" s="25"/>
      <c r="B1301" s="25"/>
      <c r="C1301" s="25"/>
      <c r="D1301" s="25"/>
      <c r="E1301" s="140" t="s">
        <v>1279</v>
      </c>
      <c r="F1301" s="140"/>
      <c r="G1301" s="140"/>
      <c r="H1301" s="140"/>
      <c r="I1301" s="140"/>
      <c r="J1301" s="140"/>
      <c r="K1301" s="11"/>
      <c r="L1301" s="20" t="s">
        <v>0</v>
      </c>
      <c r="M1301"/>
      <c r="N1301"/>
      <c r="O1301" s="24">
        <f>SUM(O1294:O1300)-0.01</f>
        <v>1802.2212000000002</v>
      </c>
      <c r="P1301" s="24">
        <f>SUM(P1294:P1300)+0.01</f>
        <v>1393.5446000000002</v>
      </c>
      <c r="Q1301" s="24">
        <f>SUM(Q1294:Q1300)</f>
        <v>3195.7558</v>
      </c>
    </row>
    <row r="1302" spans="1:17" s="30" customFormat="1" ht="12.75">
      <c r="A1302" s="25"/>
      <c r="B1302" s="25"/>
      <c r="C1302" s="25"/>
      <c r="D1302" s="25"/>
      <c r="E1302" s="88"/>
      <c r="F1302" s="88"/>
      <c r="G1302" s="88"/>
      <c r="H1302" s="88"/>
      <c r="I1302" s="88"/>
      <c r="J1302" s="88"/>
      <c r="K1302" s="11"/>
      <c r="L1302" s="20"/>
      <c r="M1302"/>
      <c r="N1302"/>
      <c r="O1302" s="24"/>
      <c r="P1302" s="24"/>
      <c r="Q1302" s="24"/>
    </row>
    <row r="1303" spans="1:17" s="30" customFormat="1" ht="12.75">
      <c r="A1303" s="57" t="s">
        <v>1410</v>
      </c>
      <c r="B1303" s="25"/>
      <c r="C1303" s="25"/>
      <c r="D1303" s="25"/>
      <c r="E1303" s="140" t="s">
        <v>165</v>
      </c>
      <c r="F1303" s="140"/>
      <c r="G1303" s="140"/>
      <c r="H1303" s="140"/>
      <c r="I1303" s="140"/>
      <c r="J1303" s="140"/>
      <c r="K1303" s="11"/>
      <c r="L1303" s="31"/>
      <c r="M1303" s="11"/>
      <c r="N1303" s="11"/>
      <c r="O1303" s="11"/>
      <c r="P1303" s="11"/>
      <c r="Q1303" s="11"/>
    </row>
    <row r="1304" spans="1:17" s="30" customFormat="1" ht="42" customHeight="1">
      <c r="A1304" s="83" t="s">
        <v>1411</v>
      </c>
      <c r="B1304" s="32">
        <v>96539</v>
      </c>
      <c r="C1304" s="32" t="s">
        <v>42</v>
      </c>
      <c r="D1304" s="25"/>
      <c r="E1304" s="135" t="s">
        <v>950</v>
      </c>
      <c r="F1304" s="135"/>
      <c r="G1304" s="135"/>
      <c r="H1304" s="135"/>
      <c r="I1304" s="135"/>
      <c r="J1304" s="135"/>
      <c r="K1304" s="13">
        <v>23.77</v>
      </c>
      <c r="L1304" s="20" t="s">
        <v>1</v>
      </c>
      <c r="M1304" s="15">
        <v>91.73</v>
      </c>
      <c r="N1304" s="15">
        <v>66.35</v>
      </c>
      <c r="O1304" s="28">
        <f aca="true" t="shared" si="233" ref="O1304:O1309">SUM(K1304*M1304)</f>
        <v>2180.4221000000002</v>
      </c>
      <c r="P1304" s="29">
        <f aca="true" t="shared" si="234" ref="P1304:P1309">SUM(K1304*N1304)</f>
        <v>1577.1394999999998</v>
      </c>
      <c r="Q1304" s="29">
        <f>SUM(O1304:P1304)</f>
        <v>3757.5616</v>
      </c>
    </row>
    <row r="1305" spans="1:17" s="30" customFormat="1" ht="28.8" customHeight="1">
      <c r="A1305" s="83" t="s">
        <v>1412</v>
      </c>
      <c r="B1305" s="32">
        <v>96543</v>
      </c>
      <c r="C1305" s="32" t="s">
        <v>42</v>
      </c>
      <c r="D1305" s="25"/>
      <c r="E1305" s="134" t="s">
        <v>1290</v>
      </c>
      <c r="F1305" s="135"/>
      <c r="G1305" s="135"/>
      <c r="H1305" s="135"/>
      <c r="I1305" s="135"/>
      <c r="J1305" s="135"/>
      <c r="K1305" s="13">
        <v>37.3</v>
      </c>
      <c r="L1305" s="20" t="s">
        <v>10</v>
      </c>
      <c r="M1305" s="15">
        <v>14.53</v>
      </c>
      <c r="N1305" s="13">
        <v>7.69</v>
      </c>
      <c r="O1305" s="28">
        <f t="shared" si="233"/>
        <v>541.9689999999999</v>
      </c>
      <c r="P1305" s="29">
        <f t="shared" si="234"/>
        <v>286.837</v>
      </c>
      <c r="Q1305" s="29">
        <f>SUM(O1305:P1305)</f>
        <v>828.8059999999999</v>
      </c>
    </row>
    <row r="1306" spans="1:17" s="30" customFormat="1" ht="30" customHeight="1">
      <c r="A1306" s="83" t="s">
        <v>1413</v>
      </c>
      <c r="B1306" s="32">
        <v>96545</v>
      </c>
      <c r="C1306" s="32" t="s">
        <v>42</v>
      </c>
      <c r="D1306" s="25"/>
      <c r="E1306" s="134" t="s">
        <v>1371</v>
      </c>
      <c r="F1306" s="135"/>
      <c r="G1306" s="135"/>
      <c r="H1306" s="135"/>
      <c r="I1306" s="135"/>
      <c r="J1306" s="135"/>
      <c r="K1306" s="13">
        <v>36.6</v>
      </c>
      <c r="L1306" s="20" t="s">
        <v>10</v>
      </c>
      <c r="M1306" s="15">
        <v>16</v>
      </c>
      <c r="N1306" s="13">
        <v>4.04</v>
      </c>
      <c r="O1306" s="28">
        <f t="shared" si="233"/>
        <v>585.6</v>
      </c>
      <c r="P1306" s="29">
        <f t="shared" si="234"/>
        <v>147.864</v>
      </c>
      <c r="Q1306" s="29">
        <f>SUM(O1306:P1306)</f>
        <v>733.464</v>
      </c>
    </row>
    <row r="1307" spans="1:17" s="30" customFormat="1" ht="30" customHeight="1">
      <c r="A1307" s="83" t="s">
        <v>1414</v>
      </c>
      <c r="B1307" s="32">
        <v>96546</v>
      </c>
      <c r="C1307" s="32" t="s">
        <v>42</v>
      </c>
      <c r="D1307" s="25"/>
      <c r="E1307" s="134" t="s">
        <v>1409</v>
      </c>
      <c r="F1307" s="135"/>
      <c r="G1307" s="135"/>
      <c r="H1307" s="135"/>
      <c r="I1307" s="135"/>
      <c r="J1307" s="135"/>
      <c r="K1307" s="13">
        <v>11.7</v>
      </c>
      <c r="L1307" s="20" t="s">
        <v>10</v>
      </c>
      <c r="M1307" s="15">
        <v>14.99</v>
      </c>
      <c r="N1307" s="13">
        <v>3.03</v>
      </c>
      <c r="O1307" s="28">
        <f t="shared" si="233"/>
        <v>175.38299999999998</v>
      </c>
      <c r="P1307" s="29">
        <f t="shared" si="234"/>
        <v>35.45099999999999</v>
      </c>
      <c r="Q1307" s="29">
        <f>SUM(O1307:P1307)</f>
        <v>210.83399999999997</v>
      </c>
    </row>
    <row r="1308" spans="1:17" s="30" customFormat="1" ht="30" customHeight="1">
      <c r="A1308" s="83" t="s">
        <v>1416</v>
      </c>
      <c r="B1308" s="32">
        <v>96547</v>
      </c>
      <c r="C1308" s="32" t="s">
        <v>42</v>
      </c>
      <c r="D1308" s="25"/>
      <c r="E1308" s="135" t="s">
        <v>1060</v>
      </c>
      <c r="F1308" s="135"/>
      <c r="G1308" s="135"/>
      <c r="H1308" s="135"/>
      <c r="I1308" s="135"/>
      <c r="J1308" s="135"/>
      <c r="K1308" s="13">
        <v>10.2</v>
      </c>
      <c r="L1308" s="20" t="s">
        <v>10</v>
      </c>
      <c r="M1308" s="15">
        <v>13.05</v>
      </c>
      <c r="N1308" s="13">
        <v>2.26</v>
      </c>
      <c r="O1308" s="28">
        <f t="shared" si="233"/>
        <v>133.10999999999999</v>
      </c>
      <c r="P1308" s="29">
        <f t="shared" si="234"/>
        <v>23.051999999999996</v>
      </c>
      <c r="Q1308" s="29">
        <f>SUM(O1308:P1308)</f>
        <v>156.16199999999998</v>
      </c>
    </row>
    <row r="1309" spans="1:17" s="30" customFormat="1" ht="39.6" customHeight="1">
      <c r="A1309" s="83" t="s">
        <v>1415</v>
      </c>
      <c r="B1309" s="32">
        <v>96557</v>
      </c>
      <c r="C1309" s="32" t="s">
        <v>42</v>
      </c>
      <c r="D1309" s="25"/>
      <c r="E1309" s="135" t="s">
        <v>514</v>
      </c>
      <c r="F1309" s="135"/>
      <c r="G1309" s="135"/>
      <c r="H1309" s="135"/>
      <c r="I1309" s="135"/>
      <c r="J1309" s="135"/>
      <c r="K1309" s="13">
        <v>2.12</v>
      </c>
      <c r="L1309" s="20" t="s">
        <v>4</v>
      </c>
      <c r="M1309" s="14">
        <v>711.85</v>
      </c>
      <c r="N1309" s="15">
        <v>20.04</v>
      </c>
      <c r="O1309" s="28">
        <f t="shared" si="233"/>
        <v>1509.122</v>
      </c>
      <c r="P1309" s="29">
        <f t="shared" si="234"/>
        <v>42.4848</v>
      </c>
      <c r="Q1309" s="29">
        <f>SUM(O1309:P1309)-0.01</f>
        <v>1551.5968</v>
      </c>
    </row>
    <row r="1310" spans="1:17" s="30" customFormat="1" ht="12.75">
      <c r="A1310" s="32"/>
      <c r="B1310" s="32"/>
      <c r="C1310" s="32"/>
      <c r="D1310" s="25"/>
      <c r="E1310" s="140" t="s">
        <v>176</v>
      </c>
      <c r="F1310" s="140"/>
      <c r="G1310" s="140"/>
      <c r="H1310" s="140"/>
      <c r="I1310" s="140"/>
      <c r="J1310" s="140"/>
      <c r="K1310" s="11"/>
      <c r="L1310" s="20" t="s">
        <v>0</v>
      </c>
      <c r="M1310"/>
      <c r="N1310"/>
      <c r="O1310" s="24">
        <f>SUM(O1304:O1309)-0.01</f>
        <v>5125.5961</v>
      </c>
      <c r="P1310" s="24">
        <f>SUM(P1304:P1309)-0.01</f>
        <v>2112.8183</v>
      </c>
      <c r="Q1310" s="24">
        <f>SUM(Q1304:Q1309)</f>
        <v>7238.4244</v>
      </c>
    </row>
    <row r="1311" spans="1:17" s="30" customFormat="1" ht="12.75">
      <c r="A1311" s="57"/>
      <c r="B1311" s="32"/>
      <c r="C1311" s="32"/>
      <c r="D1311" s="32"/>
      <c r="E1311" s="88"/>
      <c r="F1311" s="88"/>
      <c r="G1311" s="88"/>
      <c r="H1311" s="88"/>
      <c r="I1311" s="88"/>
      <c r="J1311" s="88"/>
      <c r="K1311" s="31"/>
      <c r="L1311" s="31"/>
      <c r="O1311" s="49"/>
      <c r="P1311" s="49"/>
      <c r="Q1311" s="49"/>
    </row>
    <row r="1312" spans="1:17" s="30" customFormat="1" ht="12.75">
      <c r="A1312" s="57" t="s">
        <v>1417</v>
      </c>
      <c r="B1312" s="25"/>
      <c r="C1312" s="25"/>
      <c r="D1312" s="25"/>
      <c r="E1312" s="140" t="s">
        <v>1422</v>
      </c>
      <c r="F1312" s="140"/>
      <c r="G1312" s="140"/>
      <c r="H1312" s="140"/>
      <c r="I1312" s="140"/>
      <c r="J1312" s="140"/>
      <c r="K1312" s="11"/>
      <c r="L1312" s="31"/>
      <c r="M1312" s="11"/>
      <c r="N1312" s="11"/>
      <c r="O1312" s="11"/>
      <c r="P1312"/>
      <c r="Q1312"/>
    </row>
    <row r="1313" spans="1:17" s="30" customFormat="1" ht="56.4" customHeight="1">
      <c r="A1313" s="83" t="s">
        <v>1418</v>
      </c>
      <c r="B1313" s="32">
        <v>100775</v>
      </c>
      <c r="C1313" s="32" t="s">
        <v>42</v>
      </c>
      <c r="D1313" s="32"/>
      <c r="E1313" s="135" t="s">
        <v>418</v>
      </c>
      <c r="F1313" s="135"/>
      <c r="G1313" s="135"/>
      <c r="H1313" s="135"/>
      <c r="I1313" s="135"/>
      <c r="J1313" s="135"/>
      <c r="K1313" s="93">
        <v>2639.95</v>
      </c>
      <c r="L1313" s="20" t="s">
        <v>10</v>
      </c>
      <c r="M1313" s="15">
        <v>19.99</v>
      </c>
      <c r="N1313" s="13">
        <v>0.71</v>
      </c>
      <c r="O1313" s="28">
        <f>SUM(K1313*M1313)</f>
        <v>52772.60049999999</v>
      </c>
      <c r="P1313" s="29">
        <f>SUM(K1313*N1313)</f>
        <v>1874.3644999999997</v>
      </c>
      <c r="Q1313" s="29">
        <f>SUM(O1313:P1313)-0.01</f>
        <v>54646.954999999994</v>
      </c>
    </row>
    <row r="1314" spans="1:17" s="30" customFormat="1" ht="28.8" customHeight="1">
      <c r="A1314" s="83" t="s">
        <v>1419</v>
      </c>
      <c r="B1314" s="32">
        <v>94213</v>
      </c>
      <c r="C1314" s="32" t="s">
        <v>42</v>
      </c>
      <c r="D1314" s="32"/>
      <c r="E1314" s="134" t="s">
        <v>1379</v>
      </c>
      <c r="F1314" s="135"/>
      <c r="G1314" s="135"/>
      <c r="H1314" s="135"/>
      <c r="I1314" s="135"/>
      <c r="J1314" s="135"/>
      <c r="K1314" s="13">
        <v>63.86</v>
      </c>
      <c r="L1314" s="20" t="s">
        <v>1</v>
      </c>
      <c r="M1314" s="15">
        <v>97.09</v>
      </c>
      <c r="N1314" s="13">
        <v>4.24</v>
      </c>
      <c r="O1314" s="28">
        <f>SUM(K1314*M1314)</f>
        <v>6200.1674</v>
      </c>
      <c r="P1314" s="29">
        <f>SUM(K1314*N1314)</f>
        <v>270.76640000000003</v>
      </c>
      <c r="Q1314" s="29">
        <f>SUM(O1314:P1314)+0.01</f>
        <v>6470.943800000001</v>
      </c>
    </row>
    <row r="1315" spans="1:17" s="30" customFormat="1" ht="31.8" customHeight="1">
      <c r="A1315" s="83" t="s">
        <v>1420</v>
      </c>
      <c r="B1315" s="32">
        <v>94231</v>
      </c>
      <c r="C1315" s="32" t="s">
        <v>42</v>
      </c>
      <c r="D1315" s="32"/>
      <c r="E1315" s="139" t="s">
        <v>420</v>
      </c>
      <c r="F1315" s="139"/>
      <c r="G1315" s="139"/>
      <c r="H1315" s="139"/>
      <c r="I1315" s="139"/>
      <c r="J1315" s="139"/>
      <c r="K1315" s="92">
        <v>13</v>
      </c>
      <c r="L1315" s="20" t="s">
        <v>6</v>
      </c>
      <c r="M1315" s="15">
        <v>72.16</v>
      </c>
      <c r="N1315" s="13">
        <v>7.71</v>
      </c>
      <c r="O1315" s="28">
        <f>SUM(K1315*M1315)</f>
        <v>938.0799999999999</v>
      </c>
      <c r="P1315" s="29">
        <f>SUM(K1315*N1315)</f>
        <v>100.23</v>
      </c>
      <c r="Q1315" s="29">
        <f>SUM(O1315:P1315)</f>
        <v>1038.31</v>
      </c>
    </row>
    <row r="1316" spans="1:17" s="30" customFormat="1" ht="41.4" customHeight="1">
      <c r="A1316" s="83" t="s">
        <v>1421</v>
      </c>
      <c r="B1316" s="32">
        <v>100743</v>
      </c>
      <c r="C1316" s="32" t="s">
        <v>42</v>
      </c>
      <c r="D1316" s="32"/>
      <c r="E1316" s="134" t="s">
        <v>1389</v>
      </c>
      <c r="F1316" s="134"/>
      <c r="G1316" s="134"/>
      <c r="H1316" s="134"/>
      <c r="I1316" s="134"/>
      <c r="J1316" s="134"/>
      <c r="K1316" s="13">
        <v>117.44</v>
      </c>
      <c r="L1316" s="20" t="s">
        <v>1</v>
      </c>
      <c r="M1316" s="15">
        <v>11.08</v>
      </c>
      <c r="N1316" s="13">
        <v>1.56</v>
      </c>
      <c r="O1316" s="28">
        <f>SUM(K1316*M1316)</f>
        <v>1301.2352</v>
      </c>
      <c r="P1316" s="29">
        <f>SUM(K1316*N1316)</f>
        <v>183.2064</v>
      </c>
      <c r="Q1316" s="29">
        <f>SUM(O1316:P1316)+0.01</f>
        <v>1484.4516</v>
      </c>
    </row>
    <row r="1317" spans="1:17" s="30" customFormat="1" ht="12.75">
      <c r="A1317" s="32"/>
      <c r="B1317" s="32"/>
      <c r="C1317" s="32"/>
      <c r="D1317" s="32"/>
      <c r="E1317" s="140" t="s">
        <v>1423</v>
      </c>
      <c r="F1317" s="140"/>
      <c r="G1317" s="140"/>
      <c r="H1317" s="140"/>
      <c r="I1317" s="140"/>
      <c r="J1317" s="140"/>
      <c r="K1317" s="31"/>
      <c r="L1317" s="31"/>
      <c r="O1317" s="49">
        <f>SUM(O1313:O1316)+0.01</f>
        <v>61212.0931</v>
      </c>
      <c r="P1317" s="49">
        <f>SUM(P1313:P1316)</f>
        <v>2428.5672999999997</v>
      </c>
      <c r="Q1317" s="49">
        <f>SUM(Q1313:Q1316)</f>
        <v>63640.66039999999</v>
      </c>
    </row>
    <row r="1318" spans="1:17" s="30" customFormat="1" ht="12.75">
      <c r="A1318" s="32"/>
      <c r="B1318" s="32"/>
      <c r="C1318" s="32"/>
      <c r="D1318" s="32"/>
      <c r="E1318" s="86"/>
      <c r="F1318" s="86"/>
      <c r="G1318" s="86"/>
      <c r="H1318" s="86"/>
      <c r="I1318" s="86"/>
      <c r="J1318" s="86"/>
      <c r="K1318" s="31"/>
      <c r="L1318" s="31"/>
      <c r="O1318" s="49"/>
      <c r="P1318" s="49"/>
      <c r="Q1318" s="49"/>
    </row>
    <row r="1319" spans="1:17" s="30" customFormat="1" ht="12.75">
      <c r="A1319" s="32"/>
      <c r="B1319" s="32"/>
      <c r="C1319" s="32"/>
      <c r="D1319" s="32"/>
      <c r="E1319" s="140" t="s">
        <v>1393</v>
      </c>
      <c r="F1319" s="140"/>
      <c r="G1319" s="140"/>
      <c r="H1319" s="140"/>
      <c r="I1319" s="140"/>
      <c r="J1319" s="140"/>
      <c r="K1319" s="31"/>
      <c r="L1319" s="31"/>
      <c r="O1319" s="49">
        <f>SUM(O1291+O1301+O1310+O1317)</f>
        <v>70929.8704</v>
      </c>
      <c r="P1319" s="49">
        <f>SUM(P1291+P1301+P1310+P1317)</f>
        <v>6394.7302</v>
      </c>
      <c r="Q1319" s="49">
        <f>SUM(Q1291+Q1301+Q1310+Q1317)</f>
        <v>77324.60059999999</v>
      </c>
    </row>
    <row r="1320" spans="1:17" s="30" customFormat="1" ht="12.75">
      <c r="A1320" s="32"/>
      <c r="B1320" s="32"/>
      <c r="C1320" s="32"/>
      <c r="D1320" s="32"/>
      <c r="E1320" s="86"/>
      <c r="F1320" s="86"/>
      <c r="G1320" s="86"/>
      <c r="H1320" s="86"/>
      <c r="I1320" s="86"/>
      <c r="J1320" s="86"/>
      <c r="K1320" s="31"/>
      <c r="L1320" s="31"/>
      <c r="O1320" s="49"/>
      <c r="P1320" s="49"/>
      <c r="Q1320" s="49"/>
    </row>
    <row r="1321" spans="1:17" s="30" customFormat="1" ht="12.75">
      <c r="A1321" s="57" t="s">
        <v>424</v>
      </c>
      <c r="B1321" s="32"/>
      <c r="C1321" s="32"/>
      <c r="D1321" s="32"/>
      <c r="E1321" s="140" t="s">
        <v>1394</v>
      </c>
      <c r="F1321" s="140"/>
      <c r="G1321" s="140"/>
      <c r="H1321" s="140"/>
      <c r="I1321" s="140"/>
      <c r="J1321" s="140"/>
      <c r="K1321" s="31"/>
      <c r="L1321" s="31"/>
      <c r="O1321" s="49"/>
      <c r="P1321" s="49"/>
      <c r="Q1321" s="49"/>
    </row>
    <row r="1322" spans="1:17" s="30" customFormat="1" ht="12.75">
      <c r="A1322" s="57" t="s">
        <v>1424</v>
      </c>
      <c r="B1322" s="25"/>
      <c r="C1322" s="25"/>
      <c r="D1322" s="25"/>
      <c r="E1322" s="88" t="s">
        <v>1263</v>
      </c>
      <c r="F1322" s="88"/>
      <c r="G1322" s="88"/>
      <c r="H1322" s="88"/>
      <c r="I1322" s="88"/>
      <c r="J1322" s="88"/>
      <c r="K1322" s="11"/>
      <c r="L1322" s="31"/>
      <c r="M1322" s="11"/>
      <c r="N1322" s="11"/>
      <c r="O1322" s="11"/>
      <c r="P1322" s="11"/>
      <c r="Q1322" s="11"/>
    </row>
    <row r="1323" spans="1:17" s="30" customFormat="1" ht="42.6" customHeight="1">
      <c r="A1323" s="83" t="s">
        <v>1425</v>
      </c>
      <c r="B1323" s="27">
        <v>100656</v>
      </c>
      <c r="C1323" s="32" t="s">
        <v>42</v>
      </c>
      <c r="D1323" s="27"/>
      <c r="E1323" s="134" t="s">
        <v>1264</v>
      </c>
      <c r="F1323" s="134"/>
      <c r="G1323" s="134"/>
      <c r="H1323" s="134"/>
      <c r="I1323" s="134"/>
      <c r="J1323" s="134"/>
      <c r="K1323" s="15">
        <v>42</v>
      </c>
      <c r="L1323" s="82" t="s">
        <v>1266</v>
      </c>
      <c r="M1323" s="13">
        <v>115.91</v>
      </c>
      <c r="N1323" s="15">
        <v>16.36</v>
      </c>
      <c r="O1323" s="28">
        <f>SUM(K1323*M1323)</f>
        <v>4868.22</v>
      </c>
      <c r="P1323" s="29">
        <f>SUM(K1323*N1323)</f>
        <v>687.12</v>
      </c>
      <c r="Q1323" s="29">
        <f>SUM(O1323:P1323)</f>
        <v>5555.34</v>
      </c>
    </row>
    <row r="1324" spans="1:17" s="30" customFormat="1" ht="28.2" customHeight="1">
      <c r="A1324" s="83" t="s">
        <v>1426</v>
      </c>
      <c r="B1324" s="27">
        <v>95601</v>
      </c>
      <c r="C1324" s="32" t="s">
        <v>42</v>
      </c>
      <c r="D1324" s="27"/>
      <c r="E1324" s="134" t="s">
        <v>1267</v>
      </c>
      <c r="F1324" s="134"/>
      <c r="G1324" s="134"/>
      <c r="H1324" s="134"/>
      <c r="I1324" s="134"/>
      <c r="J1324" s="134"/>
      <c r="K1324" s="13">
        <v>7</v>
      </c>
      <c r="L1324" s="20" t="s">
        <v>7</v>
      </c>
      <c r="M1324" s="13">
        <v>2.03</v>
      </c>
      <c r="N1324" s="15">
        <v>16.79</v>
      </c>
      <c r="O1324" s="28">
        <f>SUM(K1324*M1324)</f>
        <v>14.209999999999999</v>
      </c>
      <c r="P1324" s="29">
        <f>SUM(K1324*N1324)</f>
        <v>117.53</v>
      </c>
      <c r="Q1324" s="29">
        <f>SUM(O1324:P1324)</f>
        <v>131.74</v>
      </c>
    </row>
    <row r="1325" spans="1:17" s="30" customFormat="1" ht="12.75">
      <c r="A1325" s="58"/>
      <c r="B1325" s="5"/>
      <c r="C1325" s="5"/>
      <c r="D1325" s="5"/>
      <c r="E1325" s="140" t="s">
        <v>1265</v>
      </c>
      <c r="F1325" s="140"/>
      <c r="G1325" s="140"/>
      <c r="H1325" s="140"/>
      <c r="I1325" s="140"/>
      <c r="J1325" s="140"/>
      <c r="K1325" s="11"/>
      <c r="L1325" s="20" t="s">
        <v>0</v>
      </c>
      <c r="M1325" s="35"/>
      <c r="N1325" s="35"/>
      <c r="O1325" s="24">
        <f>SUM(O1323:O1324)</f>
        <v>4882.43</v>
      </c>
      <c r="P1325" s="24">
        <f>SUM(P1323:P1324)</f>
        <v>804.65</v>
      </c>
      <c r="Q1325" s="24">
        <f>SUM(Q1323:Q1324)</f>
        <v>5687.08</v>
      </c>
    </row>
    <row r="1326" spans="1:17" s="30" customFormat="1" ht="12.75">
      <c r="A1326" s="57"/>
      <c r="B1326" s="25"/>
      <c r="C1326" s="25"/>
      <c r="D1326" s="25"/>
      <c r="E1326" s="88"/>
      <c r="F1326" s="88"/>
      <c r="G1326" s="88"/>
      <c r="H1326" s="88"/>
      <c r="I1326" s="88"/>
      <c r="J1326" s="88"/>
      <c r="K1326" s="11"/>
      <c r="L1326" s="31"/>
      <c r="M1326" s="11"/>
      <c r="N1326" s="11"/>
      <c r="O1326" s="11"/>
      <c r="P1326" s="11"/>
      <c r="Q1326" s="11"/>
    </row>
    <row r="1327" spans="1:17" s="30" customFormat="1" ht="12.75">
      <c r="A1327" s="57" t="s">
        <v>1427</v>
      </c>
      <c r="B1327" s="25"/>
      <c r="C1327" s="25"/>
      <c r="D1327" s="25"/>
      <c r="E1327" s="140" t="s">
        <v>1262</v>
      </c>
      <c r="F1327" s="140"/>
      <c r="G1327" s="140"/>
      <c r="H1327" s="140"/>
      <c r="I1327" s="140"/>
      <c r="J1327" s="140"/>
      <c r="K1327" s="11"/>
      <c r="L1327" s="31"/>
      <c r="M1327" s="11"/>
      <c r="N1327" s="11"/>
      <c r="O1327" s="11"/>
      <c r="P1327" s="11"/>
      <c r="Q1327" s="11"/>
    </row>
    <row r="1328" spans="1:17" s="30" customFormat="1" ht="31.8" customHeight="1">
      <c r="A1328" s="83" t="s">
        <v>1428</v>
      </c>
      <c r="B1328" s="32">
        <v>96523</v>
      </c>
      <c r="C1328" s="32" t="s">
        <v>42</v>
      </c>
      <c r="D1328" s="25"/>
      <c r="E1328" s="135" t="s">
        <v>150</v>
      </c>
      <c r="F1328" s="135"/>
      <c r="G1328" s="135"/>
      <c r="H1328" s="135"/>
      <c r="I1328" s="135"/>
      <c r="J1328" s="135"/>
      <c r="K1328" s="13">
        <v>10</v>
      </c>
      <c r="L1328" s="20" t="s">
        <v>4</v>
      </c>
      <c r="M1328" s="13">
        <v>9.25</v>
      </c>
      <c r="N1328" s="15">
        <v>91.5</v>
      </c>
      <c r="O1328" s="28">
        <f aca="true" t="shared" si="235" ref="O1328:O1333">SUM(K1328*M1328)</f>
        <v>92.5</v>
      </c>
      <c r="P1328" s="29">
        <f aca="true" t="shared" si="236" ref="P1328:P1333">SUM(K1328*N1328)</f>
        <v>915</v>
      </c>
      <c r="Q1328" s="29">
        <f>SUM(O1328:P1328)</f>
        <v>1007.5</v>
      </c>
    </row>
    <row r="1329" spans="1:17" s="30" customFormat="1" ht="12.75">
      <c r="A1329" s="83" t="s">
        <v>1429</v>
      </c>
      <c r="B1329" s="32">
        <v>96995</v>
      </c>
      <c r="C1329" s="32" t="s">
        <v>42</v>
      </c>
      <c r="D1329" s="25"/>
      <c r="E1329" s="89" t="s">
        <v>151</v>
      </c>
      <c r="F1329" s="11"/>
      <c r="G1329" s="11"/>
      <c r="H1329" s="11"/>
      <c r="I1329" s="11"/>
      <c r="J1329" s="11"/>
      <c r="K1329" s="13">
        <v>8.89</v>
      </c>
      <c r="L1329" s="20" t="s">
        <v>4</v>
      </c>
      <c r="M1329" s="13">
        <v>5.13</v>
      </c>
      <c r="N1329" s="15">
        <v>48.73</v>
      </c>
      <c r="O1329" s="28">
        <f t="shared" si="235"/>
        <v>45.6057</v>
      </c>
      <c r="P1329" s="29">
        <f t="shared" si="236"/>
        <v>433.2097</v>
      </c>
      <c r="Q1329" s="29">
        <f>SUM(O1329:P1329)</f>
        <v>478.8154</v>
      </c>
    </row>
    <row r="1330" spans="1:17" s="30" customFormat="1" ht="28.2" customHeight="1">
      <c r="A1330" s="83" t="s">
        <v>1430</v>
      </c>
      <c r="B1330" s="32">
        <v>96528</v>
      </c>
      <c r="C1330" s="32" t="s">
        <v>42</v>
      </c>
      <c r="D1330" s="25"/>
      <c r="E1330" s="134" t="s">
        <v>1361</v>
      </c>
      <c r="F1330" s="135"/>
      <c r="G1330" s="135"/>
      <c r="H1330" s="135"/>
      <c r="I1330" s="135"/>
      <c r="J1330" s="135"/>
      <c r="K1330" s="13">
        <v>12.32</v>
      </c>
      <c r="L1330" s="20" t="s">
        <v>1</v>
      </c>
      <c r="M1330" s="14">
        <v>115.6</v>
      </c>
      <c r="N1330" s="13">
        <v>63.36</v>
      </c>
      <c r="O1330" s="28">
        <f t="shared" si="235"/>
        <v>1424.192</v>
      </c>
      <c r="P1330" s="29">
        <f t="shared" si="236"/>
        <v>780.5952</v>
      </c>
      <c r="Q1330" s="29">
        <f>SUM(O1330:P1330)</f>
        <v>2204.7871999999998</v>
      </c>
    </row>
    <row r="1331" spans="1:17" s="30" customFormat="1" ht="28.8" customHeight="1">
      <c r="A1331" s="83" t="s">
        <v>1431</v>
      </c>
      <c r="B1331" s="32">
        <v>96543</v>
      </c>
      <c r="C1331" s="32" t="s">
        <v>42</v>
      </c>
      <c r="D1331" s="25"/>
      <c r="E1331" s="135" t="s">
        <v>949</v>
      </c>
      <c r="F1331" s="135"/>
      <c r="G1331" s="135"/>
      <c r="H1331" s="135"/>
      <c r="I1331" s="135"/>
      <c r="J1331" s="135"/>
      <c r="K1331" s="13">
        <v>23</v>
      </c>
      <c r="L1331" s="20" t="s">
        <v>10</v>
      </c>
      <c r="M1331" s="15">
        <v>14.53</v>
      </c>
      <c r="N1331" s="13">
        <v>7.69</v>
      </c>
      <c r="O1331" s="28">
        <f t="shared" si="235"/>
        <v>334.19</v>
      </c>
      <c r="P1331" s="29">
        <f t="shared" si="236"/>
        <v>176.87</v>
      </c>
      <c r="Q1331" s="29">
        <f>SUM(O1331:P1331)</f>
        <v>511.06</v>
      </c>
    </row>
    <row r="1332" spans="1:17" s="30" customFormat="1" ht="29.4" customHeight="1">
      <c r="A1332" s="83" t="s">
        <v>1432</v>
      </c>
      <c r="B1332" s="32">
        <v>96547</v>
      </c>
      <c r="C1332" s="32" t="s">
        <v>42</v>
      </c>
      <c r="D1332" s="25"/>
      <c r="E1332" s="135" t="s">
        <v>1060</v>
      </c>
      <c r="F1332" s="135"/>
      <c r="G1332" s="135"/>
      <c r="H1332" s="135"/>
      <c r="I1332" s="135"/>
      <c r="J1332" s="135"/>
      <c r="K1332" s="13">
        <v>25.2</v>
      </c>
      <c r="L1332" s="20" t="s">
        <v>10</v>
      </c>
      <c r="M1332" s="15">
        <v>13.05</v>
      </c>
      <c r="N1332" s="13">
        <v>2.26</v>
      </c>
      <c r="O1332" s="28">
        <f t="shared" si="235"/>
        <v>328.86</v>
      </c>
      <c r="P1332" s="29">
        <f t="shared" si="236"/>
        <v>56.95199999999999</v>
      </c>
      <c r="Q1332" s="29">
        <f>SUM(O1332:P1332)</f>
        <v>385.812</v>
      </c>
    </row>
    <row r="1333" spans="1:17" s="30" customFormat="1" ht="31.2" customHeight="1">
      <c r="A1333" s="83" t="s">
        <v>1433</v>
      </c>
      <c r="B1333" s="32">
        <v>96558</v>
      </c>
      <c r="C1333" s="32" t="s">
        <v>42</v>
      </c>
      <c r="D1333" s="25"/>
      <c r="E1333" s="134" t="s">
        <v>1655</v>
      </c>
      <c r="F1333" s="135"/>
      <c r="G1333" s="135"/>
      <c r="H1333" s="135"/>
      <c r="I1333" s="135"/>
      <c r="J1333" s="135"/>
      <c r="K1333" s="13">
        <v>1.11</v>
      </c>
      <c r="L1333" s="20" t="s">
        <v>4</v>
      </c>
      <c r="M1333" s="14">
        <v>711.85</v>
      </c>
      <c r="N1333" s="15">
        <v>20.04</v>
      </c>
      <c r="O1333" s="28">
        <f t="shared" si="235"/>
        <v>790.1535000000001</v>
      </c>
      <c r="P1333" s="29">
        <f t="shared" si="236"/>
        <v>22.244400000000002</v>
      </c>
      <c r="Q1333" s="29">
        <f>SUM(O1333:P1333)-0.01</f>
        <v>812.3879000000002</v>
      </c>
    </row>
    <row r="1334" spans="1:17" s="30" customFormat="1" ht="12.75">
      <c r="A1334" s="25"/>
      <c r="B1334" s="25"/>
      <c r="C1334" s="25"/>
      <c r="D1334" s="25"/>
      <c r="E1334" s="140" t="s">
        <v>1279</v>
      </c>
      <c r="F1334" s="140"/>
      <c r="G1334" s="140"/>
      <c r="H1334" s="140"/>
      <c r="I1334" s="140"/>
      <c r="J1334" s="140"/>
      <c r="K1334" s="11"/>
      <c r="L1334" s="20" t="s">
        <v>0</v>
      </c>
      <c r="M1334"/>
      <c r="N1334"/>
      <c r="O1334" s="24">
        <f>SUM(O1328:O1333)</f>
        <v>3015.5012000000006</v>
      </c>
      <c r="P1334" s="24">
        <f>SUM(P1328:P1333)</f>
        <v>2384.8713</v>
      </c>
      <c r="Q1334" s="24">
        <f>SUM(Q1328:Q1333)+0.01</f>
        <v>5400.3724999999995</v>
      </c>
    </row>
    <row r="1335" spans="1:17" s="30" customFormat="1" ht="12.75">
      <c r="A1335" s="25"/>
      <c r="B1335" s="25"/>
      <c r="C1335" s="25"/>
      <c r="D1335" s="25"/>
      <c r="E1335" s="88"/>
      <c r="F1335" s="88"/>
      <c r="G1335" s="88"/>
      <c r="H1335" s="88"/>
      <c r="I1335" s="88"/>
      <c r="J1335" s="88"/>
      <c r="K1335" s="11"/>
      <c r="L1335" s="20"/>
      <c r="M1335"/>
      <c r="N1335"/>
      <c r="O1335" s="24"/>
      <c r="P1335" s="24"/>
      <c r="Q1335" s="24"/>
    </row>
    <row r="1336" spans="1:17" s="30" customFormat="1" ht="12.75">
      <c r="A1336" s="57" t="s">
        <v>1434</v>
      </c>
      <c r="B1336" s="25"/>
      <c r="C1336" s="25"/>
      <c r="D1336" s="25"/>
      <c r="E1336" s="140" t="s">
        <v>165</v>
      </c>
      <c r="F1336" s="140"/>
      <c r="G1336" s="140"/>
      <c r="H1336" s="140"/>
      <c r="I1336" s="140"/>
      <c r="J1336" s="140"/>
      <c r="K1336" s="11"/>
      <c r="L1336" s="31"/>
      <c r="M1336" s="11"/>
      <c r="N1336" s="11"/>
      <c r="O1336" s="11"/>
      <c r="P1336" s="11"/>
      <c r="Q1336" s="11"/>
    </row>
    <row r="1337" spans="1:17" s="30" customFormat="1" ht="42.6" customHeight="1">
      <c r="A1337" s="83" t="s">
        <v>1435</v>
      </c>
      <c r="B1337" s="32">
        <v>96539</v>
      </c>
      <c r="C1337" s="32" t="s">
        <v>42</v>
      </c>
      <c r="D1337" s="25"/>
      <c r="E1337" s="135" t="s">
        <v>950</v>
      </c>
      <c r="F1337" s="135"/>
      <c r="G1337" s="135"/>
      <c r="H1337" s="135"/>
      <c r="I1337" s="135"/>
      <c r="J1337" s="135"/>
      <c r="K1337" s="13">
        <v>39.07</v>
      </c>
      <c r="L1337" s="20" t="s">
        <v>1</v>
      </c>
      <c r="M1337" s="15">
        <v>91.73</v>
      </c>
      <c r="N1337" s="15">
        <v>66.35</v>
      </c>
      <c r="O1337" s="28">
        <f aca="true" t="shared" si="237" ref="O1337:O1342">SUM(K1337*M1337)</f>
        <v>3583.8911000000003</v>
      </c>
      <c r="P1337" s="29">
        <f aca="true" t="shared" si="238" ref="P1337:P1342">SUM(K1337*N1337)</f>
        <v>2592.2945</v>
      </c>
      <c r="Q1337" s="29">
        <f>SUM(O1337:P1337)-0.01</f>
        <v>6176.1756000000005</v>
      </c>
    </row>
    <row r="1338" spans="1:17" s="30" customFormat="1" ht="29.4" customHeight="1">
      <c r="A1338" s="83" t="s">
        <v>1436</v>
      </c>
      <c r="B1338" s="32">
        <v>96543</v>
      </c>
      <c r="C1338" s="32" t="s">
        <v>42</v>
      </c>
      <c r="D1338" s="25"/>
      <c r="E1338" s="134" t="s">
        <v>1290</v>
      </c>
      <c r="F1338" s="135"/>
      <c r="G1338" s="135"/>
      <c r="H1338" s="135"/>
      <c r="I1338" s="135"/>
      <c r="J1338" s="135"/>
      <c r="K1338" s="13">
        <v>61.1</v>
      </c>
      <c r="L1338" s="20" t="s">
        <v>10</v>
      </c>
      <c r="M1338" s="15">
        <v>14.53</v>
      </c>
      <c r="N1338" s="13">
        <v>7.69</v>
      </c>
      <c r="O1338" s="28">
        <f t="shared" si="237"/>
        <v>887.783</v>
      </c>
      <c r="P1338" s="29">
        <f t="shared" si="238"/>
        <v>469.85900000000004</v>
      </c>
      <c r="Q1338" s="29">
        <f>SUM(O1338:P1338)</f>
        <v>1357.642</v>
      </c>
    </row>
    <row r="1339" spans="1:17" s="30" customFormat="1" ht="29.4" customHeight="1">
      <c r="A1339" s="83" t="s">
        <v>1437</v>
      </c>
      <c r="B1339" s="32">
        <v>96544</v>
      </c>
      <c r="C1339" s="32" t="s">
        <v>42</v>
      </c>
      <c r="D1339" s="25"/>
      <c r="E1339" s="134" t="s">
        <v>1654</v>
      </c>
      <c r="F1339" s="135"/>
      <c r="G1339" s="135"/>
      <c r="H1339" s="135"/>
      <c r="I1339" s="135"/>
      <c r="J1339" s="135"/>
      <c r="K1339" s="13">
        <v>0.2</v>
      </c>
      <c r="L1339" s="20" t="s">
        <v>10</v>
      </c>
      <c r="M1339" s="15">
        <v>15.61</v>
      </c>
      <c r="N1339" s="13">
        <v>5.58</v>
      </c>
      <c r="O1339" s="28">
        <f t="shared" si="237"/>
        <v>3.122</v>
      </c>
      <c r="P1339" s="29">
        <f t="shared" si="238"/>
        <v>1.116</v>
      </c>
      <c r="Q1339" s="29">
        <f>SUM(O1339:P1339)</f>
        <v>4.2379999999999995</v>
      </c>
    </row>
    <row r="1340" spans="1:17" s="30" customFormat="1" ht="29.4" customHeight="1">
      <c r="A1340" s="83" t="s">
        <v>1438</v>
      </c>
      <c r="B1340" s="32">
        <v>96546</v>
      </c>
      <c r="C1340" s="32" t="s">
        <v>42</v>
      </c>
      <c r="D1340" s="32"/>
      <c r="E1340" s="134" t="s">
        <v>1292</v>
      </c>
      <c r="F1340" s="135"/>
      <c r="G1340" s="135"/>
      <c r="H1340" s="135"/>
      <c r="I1340" s="135"/>
      <c r="J1340" s="135"/>
      <c r="K1340" s="13">
        <v>62.5</v>
      </c>
      <c r="L1340" s="20" t="s">
        <v>10</v>
      </c>
      <c r="M1340" s="15">
        <v>14.99</v>
      </c>
      <c r="N1340" s="13">
        <v>3.03</v>
      </c>
      <c r="O1340" s="28">
        <f t="shared" si="237"/>
        <v>936.875</v>
      </c>
      <c r="P1340" s="29">
        <f t="shared" si="238"/>
        <v>189.375</v>
      </c>
      <c r="Q1340" s="29">
        <f>SUM(O1340:P1340)+0.01</f>
        <v>1126.26</v>
      </c>
    </row>
    <row r="1341" spans="1:17" s="30" customFormat="1" ht="29.4" customHeight="1">
      <c r="A1341" s="83"/>
      <c r="B1341" s="32">
        <v>96547</v>
      </c>
      <c r="C1341" s="32" t="s">
        <v>42</v>
      </c>
      <c r="D1341" s="25"/>
      <c r="E1341" s="135" t="s">
        <v>1060</v>
      </c>
      <c r="F1341" s="135"/>
      <c r="G1341" s="135"/>
      <c r="H1341" s="135"/>
      <c r="I1341" s="135"/>
      <c r="J1341" s="135"/>
      <c r="K1341" s="13">
        <v>62.5</v>
      </c>
      <c r="L1341" s="20" t="s">
        <v>10</v>
      </c>
      <c r="M1341" s="15">
        <v>13.05</v>
      </c>
      <c r="N1341" s="13">
        <v>2.26</v>
      </c>
      <c r="O1341" s="28">
        <f t="shared" si="237"/>
        <v>815.625</v>
      </c>
      <c r="P1341" s="29">
        <f t="shared" si="238"/>
        <v>141.25</v>
      </c>
      <c r="Q1341" s="29">
        <f>SUM(O1341:P1341)</f>
        <v>956.875</v>
      </c>
    </row>
    <row r="1342" spans="1:17" s="30" customFormat="1" ht="43.2" customHeight="1">
      <c r="A1342" s="83" t="s">
        <v>1438</v>
      </c>
      <c r="B1342" s="32">
        <v>96557</v>
      </c>
      <c r="C1342" s="32" t="s">
        <v>42</v>
      </c>
      <c r="D1342" s="25"/>
      <c r="E1342" s="134" t="s">
        <v>1656</v>
      </c>
      <c r="F1342" s="135"/>
      <c r="G1342" s="135"/>
      <c r="H1342" s="135"/>
      <c r="I1342" s="135"/>
      <c r="J1342" s="135"/>
      <c r="K1342" s="13">
        <v>3.55</v>
      </c>
      <c r="L1342" s="20" t="s">
        <v>4</v>
      </c>
      <c r="M1342" s="14">
        <v>711.85</v>
      </c>
      <c r="N1342" s="15">
        <v>20.04</v>
      </c>
      <c r="O1342" s="28">
        <f t="shared" si="237"/>
        <v>2527.0675</v>
      </c>
      <c r="P1342" s="29">
        <f t="shared" si="238"/>
        <v>71.142</v>
      </c>
      <c r="Q1342" s="29">
        <f>SUM(O1342:P1342)</f>
        <v>2598.2095</v>
      </c>
    </row>
    <row r="1343" spans="1:17" s="30" customFormat="1" ht="12.75">
      <c r="A1343" s="32"/>
      <c r="B1343" s="32"/>
      <c r="C1343" s="32"/>
      <c r="D1343" s="25"/>
      <c r="E1343" s="140" t="s">
        <v>176</v>
      </c>
      <c r="F1343" s="140"/>
      <c r="G1343" s="140"/>
      <c r="H1343" s="140"/>
      <c r="I1343" s="140"/>
      <c r="J1343" s="140"/>
      <c r="K1343" s="11"/>
      <c r="L1343" s="20" t="s">
        <v>0</v>
      </c>
      <c r="M1343"/>
      <c r="N1343"/>
      <c r="O1343" s="24">
        <f>SUM(O1337:O1342)+0.01</f>
        <v>8754.3736</v>
      </c>
      <c r="P1343" s="24">
        <f>SUM(P1337:P1342)</f>
        <v>3465.0364999999997</v>
      </c>
      <c r="Q1343" s="24">
        <f>SUM(Q1337:Q1342)+0.01</f>
        <v>12219.4101</v>
      </c>
    </row>
    <row r="1344" spans="1:17" s="30" customFormat="1" ht="12.75">
      <c r="A1344" s="57"/>
      <c r="B1344" s="32"/>
      <c r="C1344" s="32"/>
      <c r="D1344" s="32"/>
      <c r="E1344" s="88"/>
      <c r="F1344" s="88"/>
      <c r="G1344" s="88"/>
      <c r="H1344" s="88"/>
      <c r="I1344" s="88"/>
      <c r="J1344" s="88"/>
      <c r="K1344" s="31"/>
      <c r="L1344" s="31"/>
      <c r="O1344" s="49"/>
      <c r="P1344" s="49"/>
      <c r="Q1344" s="49"/>
    </row>
    <row r="1345" spans="1:17" s="30" customFormat="1" ht="12.75">
      <c r="A1345" s="57" t="s">
        <v>1439</v>
      </c>
      <c r="B1345" s="25"/>
      <c r="C1345" s="25"/>
      <c r="D1345" s="25"/>
      <c r="E1345" s="140" t="s">
        <v>1578</v>
      </c>
      <c r="F1345" s="140"/>
      <c r="G1345" s="140"/>
      <c r="H1345" s="140"/>
      <c r="I1345" s="140"/>
      <c r="J1345" s="140"/>
      <c r="K1345" s="11"/>
      <c r="L1345" s="31"/>
      <c r="M1345" s="11"/>
      <c r="N1345" s="11"/>
      <c r="O1345" s="11"/>
      <c r="P1345"/>
      <c r="Q1345"/>
    </row>
    <row r="1346" spans="1:17" s="30" customFormat="1" ht="57.6" customHeight="1">
      <c r="A1346" s="83" t="s">
        <v>1440</v>
      </c>
      <c r="B1346" s="32">
        <v>100775</v>
      </c>
      <c r="C1346" s="32" t="s">
        <v>42</v>
      </c>
      <c r="D1346" s="32"/>
      <c r="E1346" s="135" t="s">
        <v>418</v>
      </c>
      <c r="F1346" s="135"/>
      <c r="G1346" s="135"/>
      <c r="H1346" s="135"/>
      <c r="I1346" s="135"/>
      <c r="J1346" s="135"/>
      <c r="K1346" s="93">
        <v>4088.77</v>
      </c>
      <c r="L1346" s="20" t="s">
        <v>10</v>
      </c>
      <c r="M1346" s="15">
        <v>19.99</v>
      </c>
      <c r="N1346" s="13">
        <v>0.71</v>
      </c>
      <c r="O1346" s="28">
        <f>SUM(K1346*M1346)</f>
        <v>81734.51229999999</v>
      </c>
      <c r="P1346" s="29">
        <f>SUM(K1346*N1346)</f>
        <v>2903.0267</v>
      </c>
      <c r="Q1346" s="29">
        <f>SUM(O1346:P1346)</f>
        <v>84637.53899999999</v>
      </c>
    </row>
    <row r="1347" spans="1:17" s="30" customFormat="1" ht="30" customHeight="1">
      <c r="A1347" s="83" t="s">
        <v>1441</v>
      </c>
      <c r="B1347" s="32">
        <v>94213</v>
      </c>
      <c r="C1347" s="32" t="s">
        <v>42</v>
      </c>
      <c r="D1347" s="32"/>
      <c r="E1347" s="134" t="s">
        <v>1379</v>
      </c>
      <c r="F1347" s="135"/>
      <c r="G1347" s="135"/>
      <c r="H1347" s="135"/>
      <c r="I1347" s="135"/>
      <c r="J1347" s="135"/>
      <c r="K1347" s="13">
        <v>99.56</v>
      </c>
      <c r="L1347" s="20" t="s">
        <v>1</v>
      </c>
      <c r="M1347" s="15">
        <v>97.09</v>
      </c>
      <c r="N1347" s="13">
        <v>4.24</v>
      </c>
      <c r="O1347" s="28">
        <f>SUM(K1347*M1347)</f>
        <v>9666.280400000001</v>
      </c>
      <c r="P1347" s="29">
        <f>SUM(K1347*N1347)</f>
        <v>422.1344</v>
      </c>
      <c r="Q1347" s="29">
        <f>SUM(O1347:P1347)</f>
        <v>10088.414800000002</v>
      </c>
    </row>
    <row r="1348" spans="1:17" s="30" customFormat="1" ht="29.4" customHeight="1">
      <c r="A1348" s="83" t="s">
        <v>1442</v>
      </c>
      <c r="B1348" s="32">
        <v>94231</v>
      </c>
      <c r="C1348" s="32" t="s">
        <v>42</v>
      </c>
      <c r="D1348" s="32"/>
      <c r="E1348" s="135" t="s">
        <v>420</v>
      </c>
      <c r="F1348" s="135"/>
      <c r="G1348" s="135"/>
      <c r="H1348" s="135"/>
      <c r="I1348" s="135"/>
      <c r="J1348" s="135"/>
      <c r="K1348" s="92">
        <v>20</v>
      </c>
      <c r="L1348" s="20" t="s">
        <v>6</v>
      </c>
      <c r="M1348" s="15">
        <v>72.16</v>
      </c>
      <c r="N1348" s="13">
        <v>7.71</v>
      </c>
      <c r="O1348" s="28">
        <f>SUM(K1348*M1348)</f>
        <v>1443.1999999999998</v>
      </c>
      <c r="P1348" s="29">
        <f>SUM(K1348*N1348)</f>
        <v>154.2</v>
      </c>
      <c r="Q1348" s="29">
        <f>SUM(O1348:P1348)</f>
        <v>1597.3999999999999</v>
      </c>
    </row>
    <row r="1349" spans="1:17" s="30" customFormat="1" ht="42.6" customHeight="1">
      <c r="A1349" s="83" t="s">
        <v>1443</v>
      </c>
      <c r="B1349" s="32">
        <v>100743</v>
      </c>
      <c r="C1349" s="32" t="s">
        <v>42</v>
      </c>
      <c r="D1349" s="32"/>
      <c r="E1349" s="134" t="s">
        <v>1389</v>
      </c>
      <c r="F1349" s="134"/>
      <c r="G1349" s="134"/>
      <c r="H1349" s="134"/>
      <c r="I1349" s="134"/>
      <c r="J1349" s="134"/>
      <c r="K1349" s="13">
        <v>183.1</v>
      </c>
      <c r="L1349" s="20" t="s">
        <v>1</v>
      </c>
      <c r="M1349" s="15">
        <v>11.08</v>
      </c>
      <c r="N1349" s="13">
        <v>1.56</v>
      </c>
      <c r="O1349" s="28">
        <f>SUM(K1349*M1349)</f>
        <v>2028.748</v>
      </c>
      <c r="P1349" s="29">
        <f>SUM(K1349*N1349)</f>
        <v>285.636</v>
      </c>
      <c r="Q1349" s="29">
        <f>SUM(O1349:P1349)+0.01</f>
        <v>2314.3940000000002</v>
      </c>
    </row>
    <row r="1350" spans="1:17" s="30" customFormat="1" ht="12.75">
      <c r="A1350" s="32"/>
      <c r="B1350" s="32"/>
      <c r="C1350" s="32"/>
      <c r="D1350" s="32"/>
      <c r="E1350" s="140" t="s">
        <v>1585</v>
      </c>
      <c r="F1350" s="140"/>
      <c r="G1350" s="140"/>
      <c r="H1350" s="140"/>
      <c r="I1350" s="140"/>
      <c r="J1350" s="140"/>
      <c r="K1350" s="31"/>
      <c r="L1350" s="31"/>
      <c r="O1350" s="49">
        <f>SUM(O1346:O1349)</f>
        <v>94872.7407</v>
      </c>
      <c r="P1350" s="49">
        <f>SUM(P1346:P1349)</f>
        <v>3764.9970999999996</v>
      </c>
      <c r="Q1350" s="49">
        <f>SUM(Q1346:Q1349)-0.01</f>
        <v>98637.73779999999</v>
      </c>
    </row>
    <row r="1351" spans="1:17" s="30" customFormat="1" ht="12.75">
      <c r="A1351" s="57"/>
      <c r="B1351" s="32"/>
      <c r="C1351" s="32"/>
      <c r="D1351" s="32"/>
      <c r="E1351" s="88"/>
      <c r="F1351" s="88"/>
      <c r="G1351" s="88"/>
      <c r="H1351" s="88"/>
      <c r="I1351" s="88"/>
      <c r="J1351" s="88"/>
      <c r="K1351" s="31"/>
      <c r="L1351" s="31"/>
      <c r="O1351" s="49"/>
      <c r="P1351" s="49"/>
      <c r="Q1351" s="49"/>
    </row>
    <row r="1352" spans="1:17" s="30" customFormat="1" ht="12.75">
      <c r="A1352" s="32"/>
      <c r="B1352" s="32"/>
      <c r="C1352" s="32"/>
      <c r="D1352" s="32"/>
      <c r="E1352" s="140" t="s">
        <v>1395</v>
      </c>
      <c r="F1352" s="140"/>
      <c r="G1352" s="140"/>
      <c r="H1352" s="140"/>
      <c r="I1352" s="140"/>
      <c r="J1352" s="140"/>
      <c r="K1352" s="31"/>
      <c r="L1352" s="31"/>
      <c r="O1352" s="49">
        <f>SUM(O1325+O1334+O1343+O1350)-0.01</f>
        <v>111525.0355</v>
      </c>
      <c r="P1352" s="49">
        <f>SUM(P1325+P1334+P1343+P1350)+0.01</f>
        <v>10419.5649</v>
      </c>
      <c r="Q1352" s="49">
        <f>SUM(Q1325+Q1334+Q1343+Q1350)</f>
        <v>121944.6004</v>
      </c>
    </row>
    <row r="1353" spans="1:17" s="30" customFormat="1" ht="12.75">
      <c r="A1353" s="32"/>
      <c r="B1353" s="32"/>
      <c r="C1353" s="32"/>
      <c r="D1353" s="32"/>
      <c r="E1353" s="108"/>
      <c r="F1353" s="108"/>
      <c r="G1353" s="108"/>
      <c r="H1353" s="108"/>
      <c r="I1353" s="108"/>
      <c r="J1353" s="108"/>
      <c r="K1353" s="31"/>
      <c r="L1353" s="31"/>
      <c r="O1353" s="49"/>
      <c r="P1353" s="49"/>
      <c r="Q1353" s="49"/>
    </row>
    <row r="1354" spans="1:17" s="30" customFormat="1" ht="12.75">
      <c r="A1354" s="57" t="s">
        <v>1571</v>
      </c>
      <c r="B1354" s="32"/>
      <c r="C1354" s="32"/>
      <c r="D1354" s="32"/>
      <c r="E1354" s="140" t="s">
        <v>1586</v>
      </c>
      <c r="F1354" s="140"/>
      <c r="G1354" s="140"/>
      <c r="H1354" s="140"/>
      <c r="I1354" s="140"/>
      <c r="J1354" s="140"/>
      <c r="K1354" s="31"/>
      <c r="L1354" s="31"/>
      <c r="O1354" s="49"/>
      <c r="P1354" s="49"/>
      <c r="Q1354" s="49"/>
    </row>
    <row r="1355" spans="1:17" s="30" customFormat="1" ht="34.2" customHeight="1">
      <c r="A1355" s="83" t="s">
        <v>1572</v>
      </c>
      <c r="B1355" s="32">
        <v>98546</v>
      </c>
      <c r="C1355" s="32" t="s">
        <v>42</v>
      </c>
      <c r="D1355" s="32"/>
      <c r="E1355" s="134" t="s">
        <v>1587</v>
      </c>
      <c r="F1355" s="135"/>
      <c r="G1355" s="135"/>
      <c r="H1355" s="135"/>
      <c r="I1355" s="135"/>
      <c r="J1355" s="135"/>
      <c r="K1355" s="13">
        <v>122</v>
      </c>
      <c r="L1355" s="20" t="s">
        <v>1</v>
      </c>
      <c r="M1355" s="15">
        <v>104.08</v>
      </c>
      <c r="N1355" s="13">
        <v>28.99</v>
      </c>
      <c r="O1355" s="28">
        <f>SUM(K1355*M1355)</f>
        <v>12697.76</v>
      </c>
      <c r="P1355" s="29">
        <f>SUM(K1355*N1355)</f>
        <v>3536.7799999999997</v>
      </c>
      <c r="Q1355" s="29">
        <f>SUM(O1355:P1355)</f>
        <v>16234.54</v>
      </c>
    </row>
    <row r="1356" spans="1:17" s="30" customFormat="1" ht="31.2" customHeight="1">
      <c r="A1356" s="83" t="s">
        <v>1574</v>
      </c>
      <c r="B1356" s="32">
        <v>98565</v>
      </c>
      <c r="C1356" s="32" t="s">
        <v>42</v>
      </c>
      <c r="D1356" s="32"/>
      <c r="E1356" s="134" t="s">
        <v>1588</v>
      </c>
      <c r="F1356" s="135"/>
      <c r="G1356" s="135"/>
      <c r="H1356" s="135"/>
      <c r="I1356" s="135"/>
      <c r="J1356" s="135"/>
      <c r="K1356" s="13">
        <v>122</v>
      </c>
      <c r="L1356" s="20" t="s">
        <v>1</v>
      </c>
      <c r="M1356" s="15">
        <v>30.4</v>
      </c>
      <c r="N1356" s="13">
        <v>27.33</v>
      </c>
      <c r="O1356" s="28">
        <f>SUM(K1356*M1356)</f>
        <v>3708.7999999999997</v>
      </c>
      <c r="P1356" s="29">
        <f>SUM(K1356*N1356)</f>
        <v>3334.2599999999998</v>
      </c>
      <c r="Q1356" s="29">
        <f>SUM(O1356:P1356)</f>
        <v>7043.0599999999995</v>
      </c>
    </row>
    <row r="1357" spans="1:17" s="30" customFormat="1" ht="28.2" customHeight="1">
      <c r="A1357" s="32"/>
      <c r="B1357" s="32"/>
      <c r="C1357" s="32"/>
      <c r="D1357" s="32"/>
      <c r="E1357" s="136" t="s">
        <v>1589</v>
      </c>
      <c r="F1357" s="136"/>
      <c r="G1357" s="136"/>
      <c r="H1357" s="136"/>
      <c r="I1357" s="136"/>
      <c r="J1357" s="136"/>
      <c r="K1357" s="31"/>
      <c r="L1357" s="31"/>
      <c r="O1357" s="49">
        <f>SUM(O1355:O1356)</f>
        <v>16406.56</v>
      </c>
      <c r="P1357" s="49">
        <f>SUM(P1355:P1356)</f>
        <v>6871.039999999999</v>
      </c>
      <c r="Q1357" s="49">
        <f>SUM(Q1355:Q1356)</f>
        <v>23277.6</v>
      </c>
    </row>
    <row r="1358" spans="1:17" s="30" customFormat="1" ht="12.75">
      <c r="A1358" s="32"/>
      <c r="B1358" s="32"/>
      <c r="C1358" s="32"/>
      <c r="D1358" s="32"/>
      <c r="E1358" s="108"/>
      <c r="F1358" s="108"/>
      <c r="G1358" s="108"/>
      <c r="H1358" s="108"/>
      <c r="I1358" s="108"/>
      <c r="J1358" s="108"/>
      <c r="K1358" s="31"/>
      <c r="L1358" s="31"/>
      <c r="O1358" s="49"/>
      <c r="P1358" s="49"/>
      <c r="Q1358" s="49"/>
    </row>
    <row r="1359" spans="1:17" s="30" customFormat="1" ht="12.75">
      <c r="A1359" s="57" t="s">
        <v>1591</v>
      </c>
      <c r="B1359" s="32"/>
      <c r="C1359" s="32"/>
      <c r="D1359" s="32"/>
      <c r="E1359" s="140" t="s">
        <v>1721</v>
      </c>
      <c r="F1359" s="140"/>
      <c r="G1359" s="140"/>
      <c r="H1359" s="140"/>
      <c r="I1359" s="140"/>
      <c r="J1359" s="140"/>
      <c r="K1359" s="31"/>
      <c r="L1359" s="31"/>
      <c r="O1359" s="49"/>
      <c r="P1359" s="49"/>
      <c r="Q1359" s="49"/>
    </row>
    <row r="1360" spans="1:17" s="30" customFormat="1" ht="12.75">
      <c r="A1360" s="57" t="s">
        <v>1592</v>
      </c>
      <c r="B1360" s="32"/>
      <c r="C1360" s="32"/>
      <c r="D1360" s="32"/>
      <c r="E1360" s="140" t="s">
        <v>1594</v>
      </c>
      <c r="F1360" s="140"/>
      <c r="G1360" s="140"/>
      <c r="H1360" s="140"/>
      <c r="I1360" s="140"/>
      <c r="J1360" s="140"/>
      <c r="K1360" s="31"/>
      <c r="L1360" s="31"/>
      <c r="O1360" s="49"/>
      <c r="P1360" s="49"/>
      <c r="Q1360" s="49"/>
    </row>
    <row r="1361" spans="1:17" s="30" customFormat="1" ht="45" customHeight="1">
      <c r="A1361" s="83" t="s">
        <v>1596</v>
      </c>
      <c r="B1361" s="32">
        <v>92265</v>
      </c>
      <c r="C1361" s="32" t="s">
        <v>42</v>
      </c>
      <c r="D1361" s="25"/>
      <c r="E1361" s="135" t="s">
        <v>950</v>
      </c>
      <c r="F1361" s="135"/>
      <c r="G1361" s="135"/>
      <c r="H1361" s="135"/>
      <c r="I1361" s="135"/>
      <c r="J1361" s="135"/>
      <c r="K1361" s="13">
        <v>232.88</v>
      </c>
      <c r="L1361" s="20" t="s">
        <v>1</v>
      </c>
      <c r="M1361" s="15">
        <v>148.7</v>
      </c>
      <c r="N1361" s="15">
        <v>34.58</v>
      </c>
      <c r="O1361" s="28">
        <f>SUM(K1361*M1361)</f>
        <v>34629.255999999994</v>
      </c>
      <c r="P1361" s="29">
        <f>SUM(K1361*N1361)</f>
        <v>8052.9904</v>
      </c>
      <c r="Q1361" s="29">
        <f>SUM(O1361:P1361)</f>
        <v>42682.246399999996</v>
      </c>
    </row>
    <row r="1362" spans="1:17" s="30" customFormat="1" ht="29.4" customHeight="1">
      <c r="A1362" s="83" t="s">
        <v>1597</v>
      </c>
      <c r="B1362" s="32">
        <v>92759</v>
      </c>
      <c r="C1362" s="32" t="s">
        <v>42</v>
      </c>
      <c r="D1362" s="25"/>
      <c r="E1362" s="134" t="s">
        <v>1294</v>
      </c>
      <c r="F1362" s="135"/>
      <c r="G1362" s="135"/>
      <c r="H1362" s="135"/>
      <c r="I1362" s="135"/>
      <c r="J1362" s="135"/>
      <c r="K1362" s="13">
        <v>248.9</v>
      </c>
      <c r="L1362" s="20" t="s">
        <v>10</v>
      </c>
      <c r="M1362" s="15">
        <v>14.08</v>
      </c>
      <c r="N1362" s="13">
        <v>4.61</v>
      </c>
      <c r="O1362" s="28">
        <f>SUM(K1362*M1362)</f>
        <v>3504.512</v>
      </c>
      <c r="P1362" s="29">
        <f>SUM(K1362*N1362)</f>
        <v>1147.429</v>
      </c>
      <c r="Q1362" s="29">
        <f>SUM(O1362:P1362)</f>
        <v>4651.941000000001</v>
      </c>
    </row>
    <row r="1363" spans="1:17" s="30" customFormat="1" ht="31.2" customHeight="1">
      <c r="A1363" s="83" t="s">
        <v>1598</v>
      </c>
      <c r="B1363" s="32">
        <v>92762</v>
      </c>
      <c r="C1363" s="32" t="s">
        <v>42</v>
      </c>
      <c r="D1363" s="25"/>
      <c r="E1363" s="134" t="s">
        <v>1295</v>
      </c>
      <c r="F1363" s="135"/>
      <c r="G1363" s="135"/>
      <c r="H1363" s="135"/>
      <c r="I1363" s="135"/>
      <c r="J1363" s="135"/>
      <c r="K1363" s="13">
        <v>777.2</v>
      </c>
      <c r="L1363" s="20" t="s">
        <v>10</v>
      </c>
      <c r="M1363" s="15">
        <v>14.85</v>
      </c>
      <c r="N1363" s="13">
        <v>1.34</v>
      </c>
      <c r="O1363" s="28">
        <f>SUM(K1363*M1363)</f>
        <v>11541.42</v>
      </c>
      <c r="P1363" s="29">
        <f>SUM(K1363*N1363)</f>
        <v>1041.448</v>
      </c>
      <c r="Q1363" s="29">
        <f>SUM(O1363:P1363)</f>
        <v>12582.868</v>
      </c>
    </row>
    <row r="1364" spans="1:17" s="30" customFormat="1" ht="30.6" customHeight="1">
      <c r="A1364" s="83" t="s">
        <v>1599</v>
      </c>
      <c r="B1364" s="32" t="s">
        <v>182</v>
      </c>
      <c r="C1364" s="32" t="s">
        <v>42</v>
      </c>
      <c r="D1364" s="25"/>
      <c r="E1364" s="135" t="s">
        <v>181</v>
      </c>
      <c r="F1364" s="135"/>
      <c r="G1364" s="135"/>
      <c r="H1364" s="135"/>
      <c r="I1364" s="135"/>
      <c r="J1364" s="135"/>
      <c r="K1364" s="13">
        <v>18.47</v>
      </c>
      <c r="L1364" s="20" t="s">
        <v>4</v>
      </c>
      <c r="M1364" s="14">
        <v>655.83</v>
      </c>
      <c r="N1364" s="15">
        <v>76.93</v>
      </c>
      <c r="O1364" s="28">
        <f>SUM(K1364*M1364)</f>
        <v>12113.1801</v>
      </c>
      <c r="P1364" s="29">
        <f>SUM(K1364*N1364)</f>
        <v>1420.8971000000001</v>
      </c>
      <c r="Q1364" s="29">
        <f>SUM(O1364:P1364)</f>
        <v>13534.0772</v>
      </c>
    </row>
    <row r="1365" spans="1:17" s="30" customFormat="1" ht="26.4" customHeight="1">
      <c r="A1365" s="32"/>
      <c r="B1365" s="32"/>
      <c r="C1365" s="32"/>
      <c r="D1365" s="32"/>
      <c r="E1365" s="136" t="s">
        <v>1595</v>
      </c>
      <c r="F1365" s="136"/>
      <c r="G1365" s="136"/>
      <c r="H1365" s="136"/>
      <c r="I1365" s="136"/>
      <c r="J1365" s="136"/>
      <c r="K1365" s="31"/>
      <c r="L1365" s="20" t="s">
        <v>0</v>
      </c>
      <c r="O1365" s="49">
        <f>SUM(O1361:O1364)</f>
        <v>61788.36809999999</v>
      </c>
      <c r="P1365" s="49">
        <f>SUM(P1361:P1364)+0.01</f>
        <v>11662.7745</v>
      </c>
      <c r="Q1365" s="49">
        <f>SUM(Q1361:Q1364)+0.01</f>
        <v>73451.14259999999</v>
      </c>
    </row>
    <row r="1366" spans="1:17" s="30" customFormat="1" ht="12.75">
      <c r="A1366" s="32"/>
      <c r="B1366" s="32"/>
      <c r="C1366" s="32"/>
      <c r="D1366" s="32"/>
      <c r="E1366" s="108"/>
      <c r="F1366" s="108"/>
      <c r="G1366" s="108"/>
      <c r="H1366" s="108"/>
      <c r="I1366" s="108"/>
      <c r="J1366" s="108"/>
      <c r="K1366" s="31"/>
      <c r="L1366" s="31"/>
      <c r="O1366" s="49"/>
      <c r="P1366" s="49"/>
      <c r="Q1366" s="49"/>
    </row>
    <row r="1367" spans="1:17" s="30" customFormat="1" ht="12.75">
      <c r="A1367" s="57" t="s">
        <v>1593</v>
      </c>
      <c r="B1367" s="32"/>
      <c r="C1367" s="32"/>
      <c r="D1367" s="32"/>
      <c r="E1367" s="140" t="s">
        <v>1614</v>
      </c>
      <c r="F1367" s="140"/>
      <c r="G1367" s="140"/>
      <c r="H1367" s="140"/>
      <c r="I1367" s="140"/>
      <c r="J1367" s="140"/>
      <c r="K1367" s="31"/>
      <c r="L1367" s="31"/>
      <c r="O1367" s="49"/>
      <c r="P1367" s="49"/>
      <c r="Q1367" s="49"/>
    </row>
    <row r="1368" spans="1:17" s="30" customFormat="1" ht="57" customHeight="1">
      <c r="A1368" s="83" t="s">
        <v>1600</v>
      </c>
      <c r="B1368" s="32">
        <v>89304</v>
      </c>
      <c r="C1368" s="32" t="s">
        <v>42</v>
      </c>
      <c r="D1368" s="32"/>
      <c r="E1368" s="134" t="s">
        <v>1601</v>
      </c>
      <c r="F1368" s="134"/>
      <c r="G1368" s="134"/>
      <c r="H1368" s="134"/>
      <c r="I1368" s="134"/>
      <c r="J1368" s="134"/>
      <c r="K1368" s="13">
        <v>15</v>
      </c>
      <c r="L1368" s="20" t="s">
        <v>1</v>
      </c>
      <c r="M1368" s="15">
        <v>64.01</v>
      </c>
      <c r="N1368" s="15">
        <v>35.75</v>
      </c>
      <c r="O1368" s="28">
        <f aca="true" t="shared" si="239" ref="O1368:O1373">SUM(K1368*M1368)</f>
        <v>960.1500000000001</v>
      </c>
      <c r="P1368" s="29">
        <f aca="true" t="shared" si="240" ref="P1368:P1373">SUM(K1368*N1368)</f>
        <v>536.25</v>
      </c>
      <c r="Q1368" s="29">
        <f aca="true" t="shared" si="241" ref="Q1368:Q1373">SUM(O1368:P1368)</f>
        <v>1496.4</v>
      </c>
    </row>
    <row r="1369" spans="1:17" s="30" customFormat="1" ht="43.2" customHeight="1">
      <c r="A1369" s="83" t="s">
        <v>1604</v>
      </c>
      <c r="B1369" s="32">
        <v>87878</v>
      </c>
      <c r="C1369" s="32" t="s">
        <v>42</v>
      </c>
      <c r="D1369" s="25"/>
      <c r="E1369" s="135" t="s">
        <v>556</v>
      </c>
      <c r="F1369" s="135"/>
      <c r="G1369" s="135"/>
      <c r="H1369" s="135"/>
      <c r="I1369" s="135"/>
      <c r="J1369" s="135"/>
      <c r="K1369" s="13">
        <v>15</v>
      </c>
      <c r="L1369" s="20" t="s">
        <v>1</v>
      </c>
      <c r="M1369" s="13">
        <v>2.53</v>
      </c>
      <c r="N1369" s="13">
        <v>2.81</v>
      </c>
      <c r="O1369" s="28">
        <f t="shared" si="239"/>
        <v>37.949999999999996</v>
      </c>
      <c r="P1369" s="29">
        <f t="shared" si="240"/>
        <v>42.15</v>
      </c>
      <c r="Q1369" s="29">
        <f t="shared" si="241"/>
        <v>80.1</v>
      </c>
    </row>
    <row r="1370" spans="1:17" s="30" customFormat="1" ht="45" customHeight="1">
      <c r="A1370" s="83" t="s">
        <v>1605</v>
      </c>
      <c r="B1370" s="32">
        <v>87904</v>
      </c>
      <c r="C1370" s="32" t="s">
        <v>42</v>
      </c>
      <c r="D1370" s="25"/>
      <c r="E1370" s="135" t="s">
        <v>551</v>
      </c>
      <c r="F1370" s="135"/>
      <c r="G1370" s="135"/>
      <c r="H1370" s="135"/>
      <c r="I1370" s="135"/>
      <c r="J1370" s="135"/>
      <c r="K1370" s="13">
        <v>15</v>
      </c>
      <c r="L1370" s="20" t="s">
        <v>1</v>
      </c>
      <c r="M1370" s="13">
        <v>2.98</v>
      </c>
      <c r="N1370" s="13">
        <v>7.33</v>
      </c>
      <c r="O1370" s="28">
        <f t="shared" si="239"/>
        <v>44.7</v>
      </c>
      <c r="P1370" s="29">
        <f t="shared" si="240"/>
        <v>109.95</v>
      </c>
      <c r="Q1370" s="29">
        <f t="shared" si="241"/>
        <v>154.65</v>
      </c>
    </row>
    <row r="1371" spans="1:17" s="30" customFormat="1" ht="57" customHeight="1">
      <c r="A1371" s="83" t="s">
        <v>1606</v>
      </c>
      <c r="B1371" s="32">
        <v>89173</v>
      </c>
      <c r="C1371" s="32" t="s">
        <v>42</v>
      </c>
      <c r="D1371" s="25"/>
      <c r="E1371" s="134" t="s">
        <v>1602</v>
      </c>
      <c r="F1371" s="135"/>
      <c r="G1371" s="135"/>
      <c r="H1371" s="135"/>
      <c r="I1371" s="135"/>
      <c r="J1371" s="135"/>
      <c r="K1371" s="13">
        <v>15</v>
      </c>
      <c r="L1371" s="20" t="s">
        <v>1</v>
      </c>
      <c r="M1371" s="15">
        <v>20.04</v>
      </c>
      <c r="N1371" s="15">
        <v>19.35</v>
      </c>
      <c r="O1371" s="28">
        <f t="shared" si="239"/>
        <v>300.59999999999997</v>
      </c>
      <c r="P1371" s="29">
        <f t="shared" si="240"/>
        <v>290.25</v>
      </c>
      <c r="Q1371" s="29">
        <f t="shared" si="241"/>
        <v>590.8499999999999</v>
      </c>
    </row>
    <row r="1372" spans="1:17" s="30" customFormat="1" ht="43.8" customHeight="1">
      <c r="A1372" s="83" t="s">
        <v>1607</v>
      </c>
      <c r="B1372" s="32">
        <v>87775</v>
      </c>
      <c r="C1372" s="32" t="s">
        <v>42</v>
      </c>
      <c r="D1372" s="25"/>
      <c r="E1372" s="135" t="s">
        <v>982</v>
      </c>
      <c r="F1372" s="135"/>
      <c r="G1372" s="135"/>
      <c r="H1372" s="135"/>
      <c r="I1372" s="135"/>
      <c r="J1372" s="135"/>
      <c r="K1372" s="13">
        <v>15</v>
      </c>
      <c r="L1372" s="20" t="s">
        <v>1</v>
      </c>
      <c r="M1372" s="15">
        <v>23.39</v>
      </c>
      <c r="N1372" s="15">
        <v>38.54</v>
      </c>
      <c r="O1372" s="28">
        <f t="shared" si="239"/>
        <v>350.85</v>
      </c>
      <c r="P1372" s="29">
        <f t="shared" si="240"/>
        <v>578.1</v>
      </c>
      <c r="Q1372" s="29">
        <f t="shared" si="241"/>
        <v>928.95</v>
      </c>
    </row>
    <row r="1373" spans="1:17" s="30" customFormat="1" ht="30" customHeight="1">
      <c r="A1373" s="83" t="s">
        <v>1608</v>
      </c>
      <c r="B1373" s="32" t="s">
        <v>255</v>
      </c>
      <c r="C1373" s="32" t="s">
        <v>42</v>
      </c>
      <c r="D1373" s="25"/>
      <c r="E1373" s="134" t="s">
        <v>1603</v>
      </c>
      <c r="F1373" s="135"/>
      <c r="G1373" s="135"/>
      <c r="H1373" s="135"/>
      <c r="I1373" s="135"/>
      <c r="J1373" s="135"/>
      <c r="K1373" s="13">
        <v>30</v>
      </c>
      <c r="L1373" s="20" t="s">
        <v>1</v>
      </c>
      <c r="M1373" s="13">
        <v>8.44</v>
      </c>
      <c r="N1373" s="15">
        <v>22.63</v>
      </c>
      <c r="O1373" s="28">
        <f t="shared" si="239"/>
        <v>253.2</v>
      </c>
      <c r="P1373" s="29">
        <f t="shared" si="240"/>
        <v>678.9</v>
      </c>
      <c r="Q1373" s="29">
        <f t="shared" si="241"/>
        <v>932.0999999999999</v>
      </c>
    </row>
    <row r="1374" spans="1:17" s="30" customFormat="1" ht="29.4" customHeight="1">
      <c r="A1374" s="83" t="s">
        <v>1609</v>
      </c>
      <c r="B1374" s="32">
        <v>88485</v>
      </c>
      <c r="C1374" s="32" t="s">
        <v>42</v>
      </c>
      <c r="D1374" s="25"/>
      <c r="E1374" s="135" t="s">
        <v>572</v>
      </c>
      <c r="F1374" s="135"/>
      <c r="G1374" s="135"/>
      <c r="H1374" s="135"/>
      <c r="I1374" s="135"/>
      <c r="J1374" s="135"/>
      <c r="K1374" s="13">
        <v>15</v>
      </c>
      <c r="L1374" s="20" t="s">
        <v>1</v>
      </c>
      <c r="M1374" s="13">
        <v>1.76</v>
      </c>
      <c r="N1374" s="13">
        <v>1.24</v>
      </c>
      <c r="O1374" s="28">
        <f aca="true" t="shared" si="242" ref="O1374:O1379">SUM(K1374*M1374)</f>
        <v>26.4</v>
      </c>
      <c r="P1374" s="29">
        <f aca="true" t="shared" si="243" ref="P1374:P1379">SUM(K1374*N1374)</f>
        <v>18.6</v>
      </c>
      <c r="Q1374" s="29">
        <f aca="true" t="shared" si="244" ref="Q1374:Q1379">SUM(O1374:P1374)</f>
        <v>45</v>
      </c>
    </row>
    <row r="1375" spans="1:17" s="30" customFormat="1" ht="30.6" customHeight="1">
      <c r="A1375" s="83" t="s">
        <v>1610</v>
      </c>
      <c r="B1375" s="32">
        <v>88415</v>
      </c>
      <c r="C1375" s="32" t="s">
        <v>42</v>
      </c>
      <c r="D1375" s="25"/>
      <c r="E1375" s="135" t="s">
        <v>305</v>
      </c>
      <c r="F1375" s="135"/>
      <c r="G1375" s="135"/>
      <c r="H1375" s="135"/>
      <c r="I1375" s="135"/>
      <c r="J1375" s="135"/>
      <c r="K1375" s="13">
        <v>15</v>
      </c>
      <c r="L1375" s="20" t="s">
        <v>1</v>
      </c>
      <c r="M1375" s="13">
        <v>1.81</v>
      </c>
      <c r="N1375" s="13">
        <v>1.61</v>
      </c>
      <c r="O1375" s="28">
        <f t="shared" si="242"/>
        <v>27.150000000000002</v>
      </c>
      <c r="P1375" s="29">
        <f t="shared" si="243"/>
        <v>24.150000000000002</v>
      </c>
      <c r="Q1375" s="29">
        <f t="shared" si="244"/>
        <v>51.300000000000004</v>
      </c>
    </row>
    <row r="1376" spans="1:17" s="30" customFormat="1" ht="30.6" customHeight="1">
      <c r="A1376" s="83" t="s">
        <v>1611</v>
      </c>
      <c r="B1376" s="32">
        <v>88495</v>
      </c>
      <c r="C1376" s="32" t="s">
        <v>42</v>
      </c>
      <c r="D1376" s="25"/>
      <c r="E1376" s="135" t="s">
        <v>1180</v>
      </c>
      <c r="F1376" s="135"/>
      <c r="G1376" s="135"/>
      <c r="H1376" s="135"/>
      <c r="I1376" s="135"/>
      <c r="J1376" s="135"/>
      <c r="K1376" s="13">
        <v>15</v>
      </c>
      <c r="L1376" s="20" t="s">
        <v>1</v>
      </c>
      <c r="M1376" s="13">
        <v>6.93</v>
      </c>
      <c r="N1376" s="13">
        <v>7.51</v>
      </c>
      <c r="O1376" s="28">
        <f t="shared" si="242"/>
        <v>103.94999999999999</v>
      </c>
      <c r="P1376" s="29">
        <f t="shared" si="243"/>
        <v>112.64999999999999</v>
      </c>
      <c r="Q1376" s="29">
        <f t="shared" si="244"/>
        <v>216.59999999999997</v>
      </c>
    </row>
    <row r="1377" spans="1:17" s="30" customFormat="1" ht="32.4" customHeight="1">
      <c r="A1377" s="83" t="s">
        <v>1612</v>
      </c>
      <c r="B1377" s="32">
        <v>96130</v>
      </c>
      <c r="C1377" s="32" t="s">
        <v>42</v>
      </c>
      <c r="D1377" s="25"/>
      <c r="E1377" s="135" t="s">
        <v>576</v>
      </c>
      <c r="F1377" s="135"/>
      <c r="G1377" s="135"/>
      <c r="H1377" s="135"/>
      <c r="I1377" s="135"/>
      <c r="J1377" s="135"/>
      <c r="K1377" s="13">
        <v>15</v>
      </c>
      <c r="L1377" s="20" t="s">
        <v>1</v>
      </c>
      <c r="M1377" s="15">
        <v>12.26</v>
      </c>
      <c r="N1377" s="15">
        <v>12.75</v>
      </c>
      <c r="O1377" s="28">
        <f t="shared" si="242"/>
        <v>183.9</v>
      </c>
      <c r="P1377" s="29">
        <f t="shared" si="243"/>
        <v>191.25</v>
      </c>
      <c r="Q1377" s="29">
        <f t="shared" si="244"/>
        <v>375.15</v>
      </c>
    </row>
    <row r="1378" spans="1:17" s="30" customFormat="1" ht="30" customHeight="1">
      <c r="A1378" s="83" t="s">
        <v>1613</v>
      </c>
      <c r="B1378" s="32">
        <v>88489</v>
      </c>
      <c r="C1378" s="32" t="s">
        <v>42</v>
      </c>
      <c r="D1378" s="25"/>
      <c r="E1378" s="135" t="s">
        <v>294</v>
      </c>
      <c r="F1378" s="135"/>
      <c r="G1378" s="135"/>
      <c r="H1378" s="135"/>
      <c r="I1378" s="135"/>
      <c r="J1378" s="135"/>
      <c r="K1378" s="13">
        <v>30</v>
      </c>
      <c r="L1378" s="20" t="s">
        <v>1</v>
      </c>
      <c r="M1378" s="15">
        <v>12.96</v>
      </c>
      <c r="N1378" s="13">
        <v>6.03</v>
      </c>
      <c r="O1378" s="28">
        <f t="shared" si="242"/>
        <v>388.8</v>
      </c>
      <c r="P1378" s="29">
        <f t="shared" si="243"/>
        <v>180.9</v>
      </c>
      <c r="Q1378" s="29">
        <f t="shared" si="244"/>
        <v>569.7</v>
      </c>
    </row>
    <row r="1379" spans="1:17" s="30" customFormat="1" ht="30" customHeight="1">
      <c r="A1379" s="83" t="s">
        <v>1659</v>
      </c>
      <c r="B1379" s="32">
        <v>100327</v>
      </c>
      <c r="C1379" s="32" t="s">
        <v>42</v>
      </c>
      <c r="D1379" s="25"/>
      <c r="E1379" s="134" t="s">
        <v>1660</v>
      </c>
      <c r="F1379" s="135"/>
      <c r="G1379" s="135"/>
      <c r="H1379" s="135"/>
      <c r="I1379" s="135"/>
      <c r="J1379" s="135"/>
      <c r="K1379" s="13">
        <v>20</v>
      </c>
      <c r="L1379" s="82" t="s">
        <v>1661</v>
      </c>
      <c r="M1379" s="15">
        <v>82.1</v>
      </c>
      <c r="N1379" s="13">
        <v>9.15</v>
      </c>
      <c r="O1379" s="28">
        <f t="shared" si="242"/>
        <v>1642</v>
      </c>
      <c r="P1379" s="29">
        <f t="shared" si="243"/>
        <v>183</v>
      </c>
      <c r="Q1379" s="29">
        <f t="shared" si="244"/>
        <v>1825</v>
      </c>
    </row>
    <row r="1380" spans="1:17" s="30" customFormat="1" ht="13.65" customHeight="1">
      <c r="A1380" s="83"/>
      <c r="B1380" s="32"/>
      <c r="C1380" s="32"/>
      <c r="D1380" s="25"/>
      <c r="E1380" s="140" t="s">
        <v>1615</v>
      </c>
      <c r="F1380" s="140"/>
      <c r="G1380" s="140"/>
      <c r="H1380" s="140"/>
      <c r="I1380" s="140"/>
      <c r="J1380" s="140"/>
      <c r="K1380" s="13"/>
      <c r="L1380" s="20"/>
      <c r="M1380" s="15"/>
      <c r="N1380" s="13"/>
      <c r="O1380" s="49">
        <f>SUM(O1368:O1379)</f>
        <v>4319.650000000001</v>
      </c>
      <c r="P1380" s="49">
        <f>SUM(P1368:P1379)</f>
        <v>2946.15</v>
      </c>
      <c r="Q1380" s="49">
        <f>SUM(Q1368:Q1379)</f>
        <v>7265.799999999999</v>
      </c>
    </row>
    <row r="1381" spans="1:17" s="30" customFormat="1" ht="13.65" customHeight="1">
      <c r="A1381" s="83"/>
      <c r="B1381" s="32"/>
      <c r="C1381" s="32"/>
      <c r="D1381" s="25"/>
      <c r="E1381" s="108"/>
      <c r="F1381" s="108"/>
      <c r="G1381" s="108"/>
      <c r="H1381" s="108"/>
      <c r="I1381" s="108"/>
      <c r="J1381" s="108"/>
      <c r="K1381" s="13"/>
      <c r="L1381" s="20"/>
      <c r="M1381" s="15"/>
      <c r="N1381" s="13"/>
      <c r="O1381" s="28"/>
      <c r="P1381" s="29"/>
      <c r="Q1381" s="29"/>
    </row>
    <row r="1382" spans="1:17" s="30" customFormat="1" ht="13.65" customHeight="1">
      <c r="A1382" s="83"/>
      <c r="B1382" s="32"/>
      <c r="C1382" s="32"/>
      <c r="D1382" s="25"/>
      <c r="E1382" s="140" t="s">
        <v>1616</v>
      </c>
      <c r="F1382" s="140"/>
      <c r="G1382" s="140"/>
      <c r="H1382" s="140"/>
      <c r="I1382" s="140"/>
      <c r="J1382" s="140"/>
      <c r="K1382" s="13"/>
      <c r="L1382" s="20"/>
      <c r="M1382" s="15"/>
      <c r="N1382" s="13"/>
      <c r="O1382" s="49">
        <f>SUM(O1365+O1380)</f>
        <v>66108.01809999999</v>
      </c>
      <c r="P1382" s="49">
        <f>SUM(P1365+P1380)</f>
        <v>14608.9245</v>
      </c>
      <c r="Q1382" s="49">
        <f>SUM(Q1365+Q1380)</f>
        <v>80716.9426</v>
      </c>
    </row>
    <row r="1383" spans="1:17" s="30" customFormat="1" ht="12.6" customHeight="1">
      <c r="A1383" s="32"/>
      <c r="B1383" s="32"/>
      <c r="C1383" s="32"/>
      <c r="D1383" s="32"/>
      <c r="E1383" s="108"/>
      <c r="F1383" s="108"/>
      <c r="G1383" s="108"/>
      <c r="H1383" s="108"/>
      <c r="I1383" s="108"/>
      <c r="J1383" s="108"/>
      <c r="K1383" s="90"/>
      <c r="L1383" s="31"/>
      <c r="O1383" s="49"/>
      <c r="P1383" s="49"/>
      <c r="Q1383" s="49"/>
    </row>
    <row r="1384" spans="1:17" s="30" customFormat="1" ht="12.75">
      <c r="A1384" s="57" t="s">
        <v>1579</v>
      </c>
      <c r="B1384" s="32"/>
      <c r="C1384" s="32"/>
      <c r="D1384" s="32"/>
      <c r="E1384" s="140" t="s">
        <v>1570</v>
      </c>
      <c r="F1384" s="140"/>
      <c r="G1384" s="140"/>
      <c r="H1384" s="140"/>
      <c r="I1384" s="140"/>
      <c r="J1384" s="140"/>
      <c r="K1384" s="31"/>
      <c r="L1384" s="31"/>
      <c r="O1384" s="49"/>
      <c r="P1384" s="49"/>
      <c r="Q1384" s="49"/>
    </row>
    <row r="1385" spans="1:17" s="30" customFormat="1" ht="54" customHeight="1">
      <c r="A1385" s="83" t="s">
        <v>1580</v>
      </c>
      <c r="B1385" s="32">
        <v>5719</v>
      </c>
      <c r="C1385" s="32" t="s">
        <v>42</v>
      </c>
      <c r="D1385" s="25"/>
      <c r="E1385" s="135" t="s">
        <v>219</v>
      </c>
      <c r="F1385" s="135"/>
      <c r="G1385" s="135"/>
      <c r="H1385" s="135"/>
      <c r="I1385" s="135"/>
      <c r="J1385" s="135"/>
      <c r="K1385" s="13">
        <v>4</v>
      </c>
      <c r="L1385" s="20" t="s">
        <v>4</v>
      </c>
      <c r="M1385" s="15">
        <v>87.99</v>
      </c>
      <c r="N1385" s="15">
        <v>60.95</v>
      </c>
      <c r="O1385" s="28">
        <f>SUM(K1385*M1385)</f>
        <v>351.96</v>
      </c>
      <c r="P1385" s="29">
        <f>SUM(K1385*N1385)</f>
        <v>243.8</v>
      </c>
      <c r="Q1385" s="29">
        <f>SUM(O1385:P1385)</f>
        <v>595.76</v>
      </c>
    </row>
    <row r="1386" spans="1:17" s="30" customFormat="1" ht="41.4" customHeight="1">
      <c r="A1386" s="83" t="s">
        <v>1581</v>
      </c>
      <c r="B1386" s="32">
        <v>97083</v>
      </c>
      <c r="C1386" s="32" t="s">
        <v>42</v>
      </c>
      <c r="D1386" s="25"/>
      <c r="E1386" s="135" t="s">
        <v>541</v>
      </c>
      <c r="F1386" s="135"/>
      <c r="G1386" s="135"/>
      <c r="H1386" s="135"/>
      <c r="I1386" s="135"/>
      <c r="J1386" s="135"/>
      <c r="K1386" s="13">
        <v>20</v>
      </c>
      <c r="L1386" s="20" t="s">
        <v>1</v>
      </c>
      <c r="M1386" s="13">
        <v>0.55</v>
      </c>
      <c r="N1386" s="13">
        <v>2.91</v>
      </c>
      <c r="O1386" s="28">
        <f>SUM(K1386*M1386)</f>
        <v>11</v>
      </c>
      <c r="P1386" s="29">
        <f>SUM(K1386*N1386)</f>
        <v>58.2</v>
      </c>
      <c r="Q1386" s="29">
        <f>SUM(O1386:P1386)</f>
        <v>69.2</v>
      </c>
    </row>
    <row r="1387" spans="1:17" s="30" customFormat="1" ht="30.6" customHeight="1">
      <c r="A1387" s="83" t="s">
        <v>1582</v>
      </c>
      <c r="B1387" s="32">
        <v>96624</v>
      </c>
      <c r="C1387" s="32" t="s">
        <v>42</v>
      </c>
      <c r="D1387" s="25"/>
      <c r="E1387" s="135" t="s">
        <v>542</v>
      </c>
      <c r="F1387" s="135"/>
      <c r="G1387" s="135"/>
      <c r="H1387" s="135"/>
      <c r="I1387" s="135"/>
      <c r="J1387" s="135"/>
      <c r="K1387" s="13">
        <v>2</v>
      </c>
      <c r="L1387" s="20" t="s">
        <v>4</v>
      </c>
      <c r="M1387" s="15">
        <v>91.4</v>
      </c>
      <c r="N1387" s="15">
        <v>32.5</v>
      </c>
      <c r="O1387" s="28">
        <f>SUM(K1387*M1387)</f>
        <v>182.8</v>
      </c>
      <c r="P1387" s="29">
        <f>SUM(K1387*N1387)</f>
        <v>65</v>
      </c>
      <c r="Q1387" s="29">
        <f>SUM(O1387:P1387)</f>
        <v>247.8</v>
      </c>
    </row>
    <row r="1388" spans="1:17" s="30" customFormat="1" ht="56.4" customHeight="1">
      <c r="A1388" s="83" t="s">
        <v>1583</v>
      </c>
      <c r="B1388" s="32">
        <v>94439</v>
      </c>
      <c r="C1388" s="32" t="s">
        <v>42</v>
      </c>
      <c r="D1388" s="25"/>
      <c r="E1388" s="135" t="s">
        <v>966</v>
      </c>
      <c r="F1388" s="135"/>
      <c r="G1388" s="135"/>
      <c r="H1388" s="135"/>
      <c r="I1388" s="135"/>
      <c r="J1388" s="135"/>
      <c r="K1388" s="13">
        <v>16.44</v>
      </c>
      <c r="L1388" s="20" t="s">
        <v>1</v>
      </c>
      <c r="M1388" s="15">
        <v>37.94</v>
      </c>
      <c r="N1388" s="15">
        <v>19.33</v>
      </c>
      <c r="O1388" s="28">
        <f>SUM(K1388*M1388)</f>
        <v>623.7336</v>
      </c>
      <c r="P1388" s="29">
        <f>SUM(K1388*N1388)</f>
        <v>317.7852</v>
      </c>
      <c r="Q1388" s="29">
        <f>SUM(O1388:P1388)</f>
        <v>941.5188</v>
      </c>
    </row>
    <row r="1389" spans="1:17" s="30" customFormat="1" ht="41.4" customHeight="1">
      <c r="A1389" s="83" t="s">
        <v>1584</v>
      </c>
      <c r="B1389" s="83">
        <v>94996</v>
      </c>
      <c r="C1389" s="32" t="s">
        <v>42</v>
      </c>
      <c r="D1389" s="32"/>
      <c r="E1389" s="134" t="s">
        <v>1658</v>
      </c>
      <c r="F1389" s="134"/>
      <c r="G1389" s="134"/>
      <c r="H1389" s="134"/>
      <c r="I1389" s="134"/>
      <c r="J1389" s="134"/>
      <c r="K1389" s="13">
        <v>16.44</v>
      </c>
      <c r="L1389" s="20" t="s">
        <v>1</v>
      </c>
      <c r="M1389" s="13">
        <v>131.53</v>
      </c>
      <c r="N1389" s="15">
        <v>42.64</v>
      </c>
      <c r="O1389" s="28">
        <f>SUM(K1389*M1389)</f>
        <v>2162.3532</v>
      </c>
      <c r="P1389" s="29">
        <f>SUM(K1389*N1389)</f>
        <v>701.0016</v>
      </c>
      <c r="Q1389" s="29">
        <f>SUM(O1389:P1389)</f>
        <v>2863.3548</v>
      </c>
    </row>
    <row r="1390" spans="1:17" s="30" customFormat="1" ht="12.75">
      <c r="A1390" s="32"/>
      <c r="B1390" s="32"/>
      <c r="C1390" s="32"/>
      <c r="D1390" s="32"/>
      <c r="E1390" s="140" t="s">
        <v>1573</v>
      </c>
      <c r="F1390" s="140"/>
      <c r="G1390" s="140"/>
      <c r="H1390" s="140"/>
      <c r="I1390" s="140"/>
      <c r="J1390" s="140"/>
      <c r="K1390" s="31"/>
      <c r="L1390" s="31"/>
      <c r="O1390" s="49">
        <f>SUM(O1385:O1389)-0.01</f>
        <v>3331.8368</v>
      </c>
      <c r="P1390" s="49">
        <f>SUM(P1385:P1389)</f>
        <v>1385.7868</v>
      </c>
      <c r="Q1390" s="49">
        <f>SUM(Q1385:Q1389)</f>
        <v>4717.6336</v>
      </c>
    </row>
    <row r="1391" spans="1:17" s="30" customFormat="1" ht="12.75">
      <c r="A1391" s="32"/>
      <c r="B1391" s="32"/>
      <c r="C1391" s="32"/>
      <c r="D1391" s="32"/>
      <c r="E1391" s="86"/>
      <c r="F1391" s="86"/>
      <c r="G1391" s="86"/>
      <c r="H1391" s="86"/>
      <c r="I1391" s="86"/>
      <c r="J1391" s="86"/>
      <c r="K1391" s="31"/>
      <c r="L1391" s="31"/>
      <c r="O1391" s="49"/>
      <c r="P1391" s="49"/>
      <c r="Q1391" s="49"/>
    </row>
    <row r="1392" spans="1:17" s="30" customFormat="1" ht="12.75">
      <c r="A1392" s="32"/>
      <c r="B1392" s="32"/>
      <c r="C1392" s="32"/>
      <c r="D1392" s="32"/>
      <c r="E1392" s="140" t="s">
        <v>1396</v>
      </c>
      <c r="F1392" s="140"/>
      <c r="G1392" s="140"/>
      <c r="H1392" s="140"/>
      <c r="I1392" s="140"/>
      <c r="J1392" s="140"/>
      <c r="K1392" s="31"/>
      <c r="L1392" s="31"/>
      <c r="O1392" s="49">
        <f>SUM(O1280+O1285+O1319+O1352+O1357+O1382+O1390)+0.02</f>
        <v>3471033.4732000004</v>
      </c>
      <c r="P1392" s="49">
        <f>SUM(P1280+P1285+P1319+P1352+P1357+P1382+P1390)-0.01</f>
        <v>262871.19289999997</v>
      </c>
      <c r="Q1392" s="49">
        <f>SUM(Q1280+Q1285+Q1319+Q1352+Q1357+Q1382+Q1390)-0.01</f>
        <v>3733904.6561000003</v>
      </c>
    </row>
    <row r="1393" spans="1:15" ht="12.75">
      <c r="A1393" s="25"/>
      <c r="B1393" s="25"/>
      <c r="C1393" s="25"/>
      <c r="D1393" s="25"/>
      <c r="E1393" s="62"/>
      <c r="F1393" s="11"/>
      <c r="G1393" s="11"/>
      <c r="H1393" s="11"/>
      <c r="I1393" s="11"/>
      <c r="J1393" s="11"/>
      <c r="K1393" s="11"/>
      <c r="L1393" s="31"/>
      <c r="M1393" s="56"/>
      <c r="N1393" s="17"/>
      <c r="O1393" s="56"/>
    </row>
    <row r="1394" spans="1:15" ht="12.75">
      <c r="A1394" s="57" t="s">
        <v>425</v>
      </c>
      <c r="B1394" s="25"/>
      <c r="C1394" s="25"/>
      <c r="D1394" s="25"/>
      <c r="E1394" s="62" t="s">
        <v>429</v>
      </c>
      <c r="F1394" s="11"/>
      <c r="G1394" s="11"/>
      <c r="H1394" s="11"/>
      <c r="I1394" s="11"/>
      <c r="J1394" s="11"/>
      <c r="K1394" s="11"/>
      <c r="L1394" s="31"/>
      <c r="M1394" s="11"/>
      <c r="N1394" s="11"/>
      <c r="O1394" s="11"/>
    </row>
    <row r="1395" spans="1:15" ht="12.75">
      <c r="A1395" s="57" t="s">
        <v>426</v>
      </c>
      <c r="B1395" s="25"/>
      <c r="C1395" s="25"/>
      <c r="D1395" s="25"/>
      <c r="E1395" s="140" t="s">
        <v>387</v>
      </c>
      <c r="F1395" s="140"/>
      <c r="G1395" s="140"/>
      <c r="H1395" s="140"/>
      <c r="I1395" s="140"/>
      <c r="J1395" s="140"/>
      <c r="K1395" s="11"/>
      <c r="L1395" s="31"/>
      <c r="M1395" s="11"/>
      <c r="N1395" s="11"/>
      <c r="O1395" s="11"/>
    </row>
    <row r="1396" spans="1:15" ht="12.75">
      <c r="A1396" s="57" t="s">
        <v>427</v>
      </c>
      <c r="B1396" s="25"/>
      <c r="C1396" s="25"/>
      <c r="D1396" s="25"/>
      <c r="E1396" s="140" t="s">
        <v>388</v>
      </c>
      <c r="F1396" s="140"/>
      <c r="G1396" s="140"/>
      <c r="H1396" s="140"/>
      <c r="I1396" s="140"/>
      <c r="J1396" s="140"/>
      <c r="K1396" s="11"/>
      <c r="L1396" s="31"/>
      <c r="M1396" s="11"/>
      <c r="N1396" s="11"/>
      <c r="O1396" s="11"/>
    </row>
    <row r="1397" spans="1:17" ht="54" customHeight="1">
      <c r="A1397" s="32" t="s">
        <v>428</v>
      </c>
      <c r="B1397" s="32">
        <v>91784</v>
      </c>
      <c r="C1397" s="32" t="s">
        <v>42</v>
      </c>
      <c r="D1397" s="25"/>
      <c r="E1397" s="135" t="s">
        <v>431</v>
      </c>
      <c r="F1397" s="135"/>
      <c r="G1397" s="135"/>
      <c r="H1397" s="135"/>
      <c r="I1397" s="135"/>
      <c r="J1397" s="135"/>
      <c r="K1397" s="15">
        <v>33</v>
      </c>
      <c r="L1397" s="20" t="s">
        <v>6</v>
      </c>
      <c r="M1397" s="15">
        <v>18.76</v>
      </c>
      <c r="N1397" s="15">
        <v>33.51</v>
      </c>
      <c r="O1397" s="28">
        <f aca="true" t="shared" si="245" ref="O1397:O1402">SUM(K1397*M1397)</f>
        <v>619.08</v>
      </c>
      <c r="P1397" s="29">
        <f aca="true" t="shared" si="246" ref="P1397:P1402">SUM(K1397*N1397)</f>
        <v>1105.83</v>
      </c>
      <c r="Q1397" s="29">
        <f aca="true" t="shared" si="247" ref="Q1397:Q1402">SUM(O1397:P1397)</f>
        <v>1724.9099999999999</v>
      </c>
    </row>
    <row r="1398" spans="1:17" s="30" customFormat="1" ht="54.6" customHeight="1">
      <c r="A1398" s="32" t="s">
        <v>432</v>
      </c>
      <c r="B1398" s="32">
        <v>91785</v>
      </c>
      <c r="C1398" s="32" t="s">
        <v>42</v>
      </c>
      <c r="D1398" s="32"/>
      <c r="E1398" s="135" t="s">
        <v>431</v>
      </c>
      <c r="F1398" s="135"/>
      <c r="G1398" s="135"/>
      <c r="H1398" s="135"/>
      <c r="I1398" s="135"/>
      <c r="J1398" s="135"/>
      <c r="K1398" s="15">
        <v>163</v>
      </c>
      <c r="L1398" s="20" t="s">
        <v>6</v>
      </c>
      <c r="M1398" s="15">
        <v>19.6</v>
      </c>
      <c r="N1398" s="15">
        <v>32.58</v>
      </c>
      <c r="O1398" s="28">
        <f t="shared" si="245"/>
        <v>3194.8</v>
      </c>
      <c r="P1398" s="29">
        <f t="shared" si="246"/>
        <v>5310.54</v>
      </c>
      <c r="Q1398" s="29">
        <f t="shared" si="247"/>
        <v>8505.34</v>
      </c>
    </row>
    <row r="1399" spans="1:17" s="30" customFormat="1" ht="54.6" customHeight="1">
      <c r="A1399" s="32" t="s">
        <v>433</v>
      </c>
      <c r="B1399" s="32">
        <v>91786</v>
      </c>
      <c r="C1399" s="32" t="s">
        <v>42</v>
      </c>
      <c r="D1399" s="32"/>
      <c r="E1399" s="135" t="s">
        <v>390</v>
      </c>
      <c r="F1399" s="135"/>
      <c r="G1399" s="135"/>
      <c r="H1399" s="135"/>
      <c r="I1399" s="135"/>
      <c r="J1399" s="135"/>
      <c r="K1399" s="13">
        <v>114</v>
      </c>
      <c r="L1399" s="20" t="s">
        <v>6</v>
      </c>
      <c r="M1399" s="15">
        <v>28.16</v>
      </c>
      <c r="N1399" s="15">
        <v>14.3</v>
      </c>
      <c r="O1399" s="28">
        <f t="shared" si="245"/>
        <v>3210.2400000000002</v>
      </c>
      <c r="P1399" s="29">
        <f t="shared" si="246"/>
        <v>1630.2</v>
      </c>
      <c r="Q1399" s="29">
        <f t="shared" si="247"/>
        <v>4840.4400000000005</v>
      </c>
    </row>
    <row r="1400" spans="1:17" s="30" customFormat="1" ht="49.2" customHeight="1">
      <c r="A1400" s="32" t="s">
        <v>434</v>
      </c>
      <c r="B1400" s="32">
        <v>91787</v>
      </c>
      <c r="C1400" s="32" t="s">
        <v>42</v>
      </c>
      <c r="D1400" s="32"/>
      <c r="E1400" s="135" t="s">
        <v>391</v>
      </c>
      <c r="F1400" s="135"/>
      <c r="G1400" s="135"/>
      <c r="H1400" s="135"/>
      <c r="I1400" s="135"/>
      <c r="J1400" s="135"/>
      <c r="K1400" s="13">
        <v>22</v>
      </c>
      <c r="L1400" s="20" t="s">
        <v>6</v>
      </c>
      <c r="M1400" s="15">
        <v>44.04</v>
      </c>
      <c r="N1400" s="13">
        <v>6.56</v>
      </c>
      <c r="O1400" s="28">
        <f t="shared" si="245"/>
        <v>968.88</v>
      </c>
      <c r="P1400" s="29">
        <f t="shared" si="246"/>
        <v>144.32</v>
      </c>
      <c r="Q1400" s="29">
        <f t="shared" si="247"/>
        <v>1113.2</v>
      </c>
    </row>
    <row r="1401" spans="1:17" s="30" customFormat="1" ht="54" customHeight="1">
      <c r="A1401" s="83" t="s">
        <v>1468</v>
      </c>
      <c r="B1401" s="32">
        <v>91788</v>
      </c>
      <c r="C1401" s="32" t="s">
        <v>42</v>
      </c>
      <c r="D1401" s="32"/>
      <c r="E1401" s="134" t="s">
        <v>1466</v>
      </c>
      <c r="F1401" s="135"/>
      <c r="G1401" s="135"/>
      <c r="H1401" s="135"/>
      <c r="I1401" s="135"/>
      <c r="J1401" s="135"/>
      <c r="K1401" s="13">
        <v>42</v>
      </c>
      <c r="L1401" s="20" t="s">
        <v>6</v>
      </c>
      <c r="M1401" s="15">
        <v>52.26</v>
      </c>
      <c r="N1401" s="13">
        <v>10.54</v>
      </c>
      <c r="O1401" s="28">
        <f t="shared" si="245"/>
        <v>2194.92</v>
      </c>
      <c r="P1401" s="29">
        <f t="shared" si="246"/>
        <v>442.67999999999995</v>
      </c>
      <c r="Q1401" s="29">
        <f t="shared" si="247"/>
        <v>2637.6</v>
      </c>
    </row>
    <row r="1402" spans="1:17" s="30" customFormat="1" ht="56.4" customHeight="1">
      <c r="A1402" s="83" t="s">
        <v>1469</v>
      </c>
      <c r="B1402" s="32">
        <v>91789</v>
      </c>
      <c r="C1402" s="32" t="s">
        <v>42</v>
      </c>
      <c r="D1402" s="32"/>
      <c r="E1402" s="134" t="s">
        <v>1467</v>
      </c>
      <c r="F1402" s="135"/>
      <c r="G1402" s="135"/>
      <c r="H1402" s="135"/>
      <c r="I1402" s="135"/>
      <c r="J1402" s="135"/>
      <c r="K1402" s="13">
        <v>335</v>
      </c>
      <c r="L1402" s="20" t="s">
        <v>6</v>
      </c>
      <c r="M1402" s="15">
        <v>63.08</v>
      </c>
      <c r="N1402" s="13">
        <v>9.18</v>
      </c>
      <c r="O1402" s="28">
        <f t="shared" si="245"/>
        <v>21131.8</v>
      </c>
      <c r="P1402" s="29">
        <f t="shared" si="246"/>
        <v>3075.2999999999997</v>
      </c>
      <c r="Q1402" s="29">
        <f t="shared" si="247"/>
        <v>24207.1</v>
      </c>
    </row>
    <row r="1403" spans="1:17" s="30" customFormat="1" ht="12.75">
      <c r="A1403" s="32"/>
      <c r="B1403" s="32"/>
      <c r="C1403" s="32"/>
      <c r="D1403" s="32"/>
      <c r="E1403" s="140" t="s">
        <v>430</v>
      </c>
      <c r="F1403" s="140"/>
      <c r="G1403" s="140"/>
      <c r="H1403" s="140"/>
      <c r="I1403" s="140"/>
      <c r="J1403" s="140"/>
      <c r="K1403" s="31"/>
      <c r="L1403" s="20" t="s">
        <v>0</v>
      </c>
      <c r="O1403" s="49">
        <f>SUM(O1397:O1402)</f>
        <v>31319.72</v>
      </c>
      <c r="P1403" s="49">
        <f>SUM(P1397:P1402)</f>
        <v>11708.869999999999</v>
      </c>
      <c r="Q1403" s="49">
        <f>SUM(Q1397:Q1402)</f>
        <v>43028.59</v>
      </c>
    </row>
    <row r="1404" spans="1:17" ht="12.75">
      <c r="A1404" s="25"/>
      <c r="B1404" s="25"/>
      <c r="C1404" s="25"/>
      <c r="D1404" s="25"/>
      <c r="E1404" s="11"/>
      <c r="F1404" s="11"/>
      <c r="G1404" s="11"/>
      <c r="H1404" s="11"/>
      <c r="I1404" s="11"/>
      <c r="J1404" s="11"/>
      <c r="K1404" s="11"/>
      <c r="L1404" s="20"/>
      <c r="M1404" s="35"/>
      <c r="N1404" s="35"/>
      <c r="O1404" s="35"/>
      <c r="P1404" s="35"/>
      <c r="Q1404" s="35"/>
    </row>
    <row r="1405" spans="1:15" ht="12.75">
      <c r="A1405" s="57" t="s">
        <v>435</v>
      </c>
      <c r="B1405" s="25"/>
      <c r="C1405" s="25"/>
      <c r="D1405" s="25"/>
      <c r="E1405" s="140" t="s">
        <v>1476</v>
      </c>
      <c r="F1405" s="140"/>
      <c r="G1405" s="140"/>
      <c r="H1405" s="140"/>
      <c r="I1405" s="140"/>
      <c r="J1405" s="140"/>
      <c r="K1405" s="11"/>
      <c r="L1405" s="31"/>
      <c r="M1405" s="11"/>
      <c r="N1405" s="11"/>
      <c r="O1405" s="11"/>
    </row>
    <row r="1406" spans="1:17" s="30" customFormat="1" ht="25.8" customHeight="1">
      <c r="A1406" s="32" t="s">
        <v>443</v>
      </c>
      <c r="B1406" s="32">
        <v>94500</v>
      </c>
      <c r="C1406" s="32" t="s">
        <v>42</v>
      </c>
      <c r="D1406" s="32"/>
      <c r="E1406" s="134" t="s">
        <v>1470</v>
      </c>
      <c r="F1406" s="135"/>
      <c r="G1406" s="135"/>
      <c r="H1406" s="135"/>
      <c r="I1406" s="135"/>
      <c r="J1406" s="135"/>
      <c r="K1406" s="13">
        <v>1</v>
      </c>
      <c r="L1406" s="20" t="s">
        <v>7</v>
      </c>
      <c r="M1406" s="14">
        <v>478.49</v>
      </c>
      <c r="N1406" s="15">
        <v>26.48</v>
      </c>
      <c r="O1406" s="28">
        <f aca="true" t="shared" si="248" ref="O1406:O1411">SUM(K1406*M1406)</f>
        <v>478.49</v>
      </c>
      <c r="P1406" s="29">
        <f aca="true" t="shared" si="249" ref="P1406:P1411">SUM(K1406*N1406)</f>
        <v>26.48</v>
      </c>
      <c r="Q1406" s="29">
        <f aca="true" t="shared" si="250" ref="Q1406:Q1411">SUM(O1406:P1406)</f>
        <v>504.97</v>
      </c>
    </row>
    <row r="1407" spans="1:17" s="30" customFormat="1" ht="30" customHeight="1">
      <c r="A1407" s="32" t="s">
        <v>444</v>
      </c>
      <c r="B1407" s="32">
        <v>94499</v>
      </c>
      <c r="C1407" s="32" t="s">
        <v>42</v>
      </c>
      <c r="D1407" s="32"/>
      <c r="E1407" s="134" t="s">
        <v>1472</v>
      </c>
      <c r="F1407" s="135"/>
      <c r="G1407" s="135"/>
      <c r="H1407" s="135"/>
      <c r="I1407" s="135"/>
      <c r="J1407" s="135"/>
      <c r="K1407" s="13">
        <v>6</v>
      </c>
      <c r="L1407" s="20" t="s">
        <v>7</v>
      </c>
      <c r="M1407" s="14">
        <v>395.19</v>
      </c>
      <c r="N1407" s="13">
        <v>21.13</v>
      </c>
      <c r="O1407" s="28">
        <f t="shared" si="248"/>
        <v>2371.14</v>
      </c>
      <c r="P1407" s="29">
        <f t="shared" si="249"/>
        <v>126.78</v>
      </c>
      <c r="Q1407" s="29">
        <f t="shared" si="250"/>
        <v>2497.92</v>
      </c>
    </row>
    <row r="1408" spans="1:17" s="30" customFormat="1" ht="40.8" customHeight="1">
      <c r="A1408" s="32" t="s">
        <v>445</v>
      </c>
      <c r="B1408" s="32">
        <v>94498</v>
      </c>
      <c r="C1408" s="32" t="s">
        <v>42</v>
      </c>
      <c r="D1408" s="32"/>
      <c r="E1408" s="134" t="s">
        <v>1473</v>
      </c>
      <c r="F1408" s="135"/>
      <c r="G1408" s="135"/>
      <c r="H1408" s="135"/>
      <c r="I1408" s="135"/>
      <c r="J1408" s="135"/>
      <c r="K1408" s="13">
        <v>5</v>
      </c>
      <c r="L1408" s="20" t="s">
        <v>7</v>
      </c>
      <c r="M1408" s="14">
        <v>191.14</v>
      </c>
      <c r="N1408" s="15">
        <v>15.8</v>
      </c>
      <c r="O1408" s="28">
        <f t="shared" si="248"/>
        <v>955.6999999999999</v>
      </c>
      <c r="P1408" s="29">
        <f t="shared" si="249"/>
        <v>79</v>
      </c>
      <c r="Q1408" s="29">
        <f t="shared" si="250"/>
        <v>1034.6999999999998</v>
      </c>
    </row>
    <row r="1409" spans="1:17" s="30" customFormat="1" ht="31.8" customHeight="1">
      <c r="A1409" s="32" t="s">
        <v>446</v>
      </c>
      <c r="B1409" s="32">
        <v>94497</v>
      </c>
      <c r="C1409" s="32" t="s">
        <v>42</v>
      </c>
      <c r="D1409" s="32"/>
      <c r="E1409" s="134" t="s">
        <v>1474</v>
      </c>
      <c r="F1409" s="135"/>
      <c r="G1409" s="135"/>
      <c r="H1409" s="135"/>
      <c r="I1409" s="135"/>
      <c r="J1409" s="135"/>
      <c r="K1409" s="13">
        <v>1</v>
      </c>
      <c r="L1409" s="20" t="s">
        <v>7</v>
      </c>
      <c r="M1409" s="14">
        <v>137.34</v>
      </c>
      <c r="N1409" s="15">
        <v>12.25</v>
      </c>
      <c r="O1409" s="28">
        <f t="shared" si="248"/>
        <v>137.34</v>
      </c>
      <c r="P1409" s="29">
        <f t="shared" si="249"/>
        <v>12.25</v>
      </c>
      <c r="Q1409" s="29">
        <f t="shared" si="250"/>
        <v>149.59</v>
      </c>
    </row>
    <row r="1410" spans="1:17" s="30" customFormat="1" ht="45.6" customHeight="1">
      <c r="A1410" s="32" t="s">
        <v>447</v>
      </c>
      <c r="B1410" s="32">
        <v>94496</v>
      </c>
      <c r="C1410" s="32" t="s">
        <v>42</v>
      </c>
      <c r="D1410" s="32"/>
      <c r="E1410" s="134" t="s">
        <v>1475</v>
      </c>
      <c r="F1410" s="135"/>
      <c r="G1410" s="135"/>
      <c r="H1410" s="135"/>
      <c r="I1410" s="135"/>
      <c r="J1410" s="135"/>
      <c r="K1410" s="13">
        <v>2</v>
      </c>
      <c r="L1410" s="20" t="s">
        <v>7</v>
      </c>
      <c r="M1410" s="14">
        <v>108.79</v>
      </c>
      <c r="N1410" s="13">
        <v>9.4</v>
      </c>
      <c r="O1410" s="28">
        <f t="shared" si="248"/>
        <v>217.58</v>
      </c>
      <c r="P1410" s="29">
        <f t="shared" si="249"/>
        <v>18.8</v>
      </c>
      <c r="Q1410" s="29">
        <f t="shared" si="250"/>
        <v>236.38000000000002</v>
      </c>
    </row>
    <row r="1411" spans="1:17" s="30" customFormat="1" ht="40.8" customHeight="1">
      <c r="A1411" s="32" t="s">
        <v>448</v>
      </c>
      <c r="B1411" s="32">
        <v>89710</v>
      </c>
      <c r="C1411" s="32" t="s">
        <v>42</v>
      </c>
      <c r="D1411" s="32"/>
      <c r="E1411" s="134" t="s">
        <v>1471</v>
      </c>
      <c r="F1411" s="135"/>
      <c r="G1411" s="135"/>
      <c r="H1411" s="135"/>
      <c r="I1411" s="135"/>
      <c r="J1411" s="135"/>
      <c r="K1411" s="13">
        <v>7</v>
      </c>
      <c r="L1411" s="20" t="s">
        <v>7</v>
      </c>
      <c r="M1411" s="13">
        <v>14.53</v>
      </c>
      <c r="N1411" s="15">
        <v>3.26</v>
      </c>
      <c r="O1411" s="28">
        <f t="shared" si="248"/>
        <v>101.71</v>
      </c>
      <c r="P1411" s="29">
        <f t="shared" si="249"/>
        <v>22.82</v>
      </c>
      <c r="Q1411" s="29">
        <f t="shared" si="250"/>
        <v>124.53</v>
      </c>
    </row>
    <row r="1412" spans="1:17" s="30" customFormat="1" ht="12.75">
      <c r="A1412" s="32"/>
      <c r="B1412" s="32"/>
      <c r="C1412" s="32"/>
      <c r="D1412" s="32"/>
      <c r="E1412" s="140" t="s">
        <v>1477</v>
      </c>
      <c r="F1412" s="140"/>
      <c r="G1412" s="140"/>
      <c r="H1412" s="140"/>
      <c r="I1412" s="140"/>
      <c r="J1412" s="140"/>
      <c r="K1412" s="31"/>
      <c r="L1412" s="20" t="s">
        <v>0</v>
      </c>
      <c r="O1412" s="49">
        <f>SUM(O1406:O1411)</f>
        <v>4261.96</v>
      </c>
      <c r="P1412" s="49">
        <f>SUM(P1406:P1411)</f>
        <v>286.13</v>
      </c>
      <c r="Q1412" s="49">
        <f>SUM(Q1406:Q1411)</f>
        <v>4548.09</v>
      </c>
    </row>
    <row r="1413" spans="1:17" ht="12.75">
      <c r="A1413" s="25"/>
      <c r="B1413" s="25"/>
      <c r="C1413" s="25"/>
      <c r="D1413" s="25"/>
      <c r="E1413" s="11"/>
      <c r="F1413" s="11"/>
      <c r="G1413" s="11"/>
      <c r="H1413" s="11"/>
      <c r="I1413" s="11"/>
      <c r="J1413" s="11"/>
      <c r="K1413" s="11"/>
      <c r="L1413" s="20"/>
      <c r="M1413" s="18"/>
      <c r="N1413" s="35"/>
      <c r="O1413" s="18"/>
      <c r="P1413" s="35"/>
      <c r="Q1413" s="18"/>
    </row>
    <row r="1414" spans="1:15" ht="12.75">
      <c r="A1414" s="57" t="s">
        <v>1478</v>
      </c>
      <c r="B1414" s="25"/>
      <c r="C1414" s="25"/>
      <c r="D1414" s="25"/>
      <c r="E1414" s="140" t="s">
        <v>1479</v>
      </c>
      <c r="F1414" s="140"/>
      <c r="G1414" s="140"/>
      <c r="H1414" s="140"/>
      <c r="I1414" s="140"/>
      <c r="J1414" s="140"/>
      <c r="K1414" s="11"/>
      <c r="L1414" s="31"/>
      <c r="M1414" s="11"/>
      <c r="N1414" s="11"/>
      <c r="O1414" s="11"/>
    </row>
    <row r="1415" spans="1:17" ht="28.8" customHeight="1">
      <c r="A1415" s="83" t="s">
        <v>1480</v>
      </c>
      <c r="B1415" s="32">
        <v>94800</v>
      </c>
      <c r="C1415" s="32" t="s">
        <v>42</v>
      </c>
      <c r="D1415" s="32"/>
      <c r="E1415" s="134" t="s">
        <v>1493</v>
      </c>
      <c r="F1415" s="135"/>
      <c r="G1415" s="135"/>
      <c r="H1415" s="135"/>
      <c r="I1415" s="135"/>
      <c r="J1415" s="135"/>
      <c r="K1415" s="13">
        <v>3</v>
      </c>
      <c r="L1415" s="20" t="s">
        <v>7</v>
      </c>
      <c r="M1415" s="93">
        <v>505.73</v>
      </c>
      <c r="N1415" s="93">
        <v>27.3</v>
      </c>
      <c r="O1415" s="28">
        <f aca="true" t="shared" si="251" ref="O1415:O1420">SUM(K1415*M1415)</f>
        <v>1517.19</v>
      </c>
      <c r="P1415" s="29">
        <f aca="true" t="shared" si="252" ref="P1415:P1420">SUM(K1415*N1415)</f>
        <v>81.9</v>
      </c>
      <c r="Q1415" s="29">
        <f aca="true" t="shared" si="253" ref="Q1415:Q1420">SUM(O1415:P1415)</f>
        <v>1599.0900000000001</v>
      </c>
    </row>
    <row r="1416" spans="1:17" ht="29.4" customHeight="1">
      <c r="A1416" s="83" t="s">
        <v>1481</v>
      </c>
      <c r="B1416" s="32">
        <v>99631</v>
      </c>
      <c r="C1416" s="32" t="s">
        <v>42</v>
      </c>
      <c r="D1416" s="32"/>
      <c r="E1416" s="134" t="s">
        <v>1494</v>
      </c>
      <c r="F1416" s="135"/>
      <c r="G1416" s="135"/>
      <c r="H1416" s="135"/>
      <c r="I1416" s="135"/>
      <c r="J1416" s="135"/>
      <c r="K1416" s="13">
        <v>3</v>
      </c>
      <c r="L1416" s="20" t="s">
        <v>7</v>
      </c>
      <c r="M1416" s="93">
        <v>201.69</v>
      </c>
      <c r="N1416" s="93">
        <v>12.25</v>
      </c>
      <c r="O1416" s="28">
        <f t="shared" si="251"/>
        <v>605.0699999999999</v>
      </c>
      <c r="P1416" s="29">
        <f t="shared" si="252"/>
        <v>36.75</v>
      </c>
      <c r="Q1416" s="29">
        <f t="shared" si="253"/>
        <v>641.8199999999999</v>
      </c>
    </row>
    <row r="1417" spans="1:17" ht="31.2" customHeight="1">
      <c r="A1417" s="83" t="s">
        <v>1482</v>
      </c>
      <c r="B1417" s="32">
        <v>103012</v>
      </c>
      <c r="C1417" s="32" t="s">
        <v>42</v>
      </c>
      <c r="D1417" s="32"/>
      <c r="E1417" s="134" t="s">
        <v>1496</v>
      </c>
      <c r="F1417" s="135"/>
      <c r="G1417" s="135"/>
      <c r="H1417" s="135"/>
      <c r="I1417" s="135"/>
      <c r="J1417" s="135"/>
      <c r="K1417" s="13">
        <v>3</v>
      </c>
      <c r="L1417" s="20" t="s">
        <v>7</v>
      </c>
      <c r="M1417" s="93">
        <v>182.34</v>
      </c>
      <c r="N1417" s="93">
        <v>4.7</v>
      </c>
      <c r="O1417" s="28">
        <f t="shared" si="251"/>
        <v>547.02</v>
      </c>
      <c r="P1417" s="29">
        <f t="shared" si="252"/>
        <v>14.100000000000001</v>
      </c>
      <c r="Q1417" s="29">
        <f t="shared" si="253"/>
        <v>561.12</v>
      </c>
    </row>
    <row r="1418" spans="1:17" ht="28.8" customHeight="1">
      <c r="A1418" s="83" t="s">
        <v>1483</v>
      </c>
      <c r="B1418" s="32">
        <v>102137</v>
      </c>
      <c r="C1418" s="32" t="s">
        <v>42</v>
      </c>
      <c r="D1418" s="32"/>
      <c r="E1418" s="134" t="s">
        <v>1495</v>
      </c>
      <c r="F1418" s="135"/>
      <c r="G1418" s="135"/>
      <c r="H1418" s="135"/>
      <c r="I1418" s="135"/>
      <c r="J1418" s="135"/>
      <c r="K1418" s="13">
        <v>3</v>
      </c>
      <c r="L1418" s="20" t="s">
        <v>7</v>
      </c>
      <c r="M1418" s="93">
        <v>68.86</v>
      </c>
      <c r="N1418" s="93">
        <v>29.91</v>
      </c>
      <c r="O1418" s="28">
        <f t="shared" si="251"/>
        <v>206.57999999999998</v>
      </c>
      <c r="P1418" s="29">
        <f t="shared" si="252"/>
        <v>89.73</v>
      </c>
      <c r="Q1418" s="29">
        <f t="shared" si="253"/>
        <v>296.31</v>
      </c>
    </row>
    <row r="1419" spans="1:17" ht="31.2" customHeight="1">
      <c r="A1419" s="83" t="s">
        <v>1484</v>
      </c>
      <c r="B1419" s="32">
        <v>102609</v>
      </c>
      <c r="C1419" s="32" t="s">
        <v>42</v>
      </c>
      <c r="D1419" s="32"/>
      <c r="E1419" s="134" t="s">
        <v>1497</v>
      </c>
      <c r="F1419" s="135"/>
      <c r="G1419" s="135"/>
      <c r="H1419" s="135"/>
      <c r="I1419" s="135"/>
      <c r="J1419" s="135"/>
      <c r="K1419" s="13">
        <v>1</v>
      </c>
      <c r="L1419" s="20" t="s">
        <v>7</v>
      </c>
      <c r="M1419" s="93">
        <v>1314.05</v>
      </c>
      <c r="N1419" s="93">
        <v>12.49</v>
      </c>
      <c r="O1419" s="28">
        <f t="shared" si="251"/>
        <v>1314.05</v>
      </c>
      <c r="P1419" s="29">
        <f t="shared" si="252"/>
        <v>12.49</v>
      </c>
      <c r="Q1419" s="29">
        <f t="shared" si="253"/>
        <v>1326.54</v>
      </c>
    </row>
    <row r="1420" spans="1:17" ht="32.4" customHeight="1">
      <c r="A1420" s="83" t="s">
        <v>1485</v>
      </c>
      <c r="B1420" s="32">
        <v>102617</v>
      </c>
      <c r="C1420" s="32" t="s">
        <v>42</v>
      </c>
      <c r="D1420" s="32"/>
      <c r="E1420" s="134" t="s">
        <v>1498</v>
      </c>
      <c r="F1420" s="135"/>
      <c r="G1420" s="135"/>
      <c r="H1420" s="135"/>
      <c r="I1420" s="135"/>
      <c r="J1420" s="135"/>
      <c r="K1420" s="13">
        <v>1</v>
      </c>
      <c r="L1420" s="20" t="s">
        <v>7</v>
      </c>
      <c r="M1420" s="93">
        <v>3455.74</v>
      </c>
      <c r="N1420" s="93">
        <v>141.51</v>
      </c>
      <c r="O1420" s="28">
        <f t="shared" si="251"/>
        <v>3455.74</v>
      </c>
      <c r="P1420" s="29">
        <f t="shared" si="252"/>
        <v>141.51</v>
      </c>
      <c r="Q1420" s="29">
        <f t="shared" si="253"/>
        <v>3597.25</v>
      </c>
    </row>
    <row r="1421" spans="1:17" ht="12.75">
      <c r="A1421" s="83" t="s">
        <v>1486</v>
      </c>
      <c r="B1421" s="101" t="s">
        <v>1490</v>
      </c>
      <c r="C1421" s="33" t="s">
        <v>43</v>
      </c>
      <c r="D1421" s="25"/>
      <c r="E1421" s="137" t="s">
        <v>1499</v>
      </c>
      <c r="F1421" s="137"/>
      <c r="G1421" s="137"/>
      <c r="H1421" s="137"/>
      <c r="I1421" s="137"/>
      <c r="J1421" s="137"/>
      <c r="K1421" s="13">
        <v>1</v>
      </c>
      <c r="L1421" s="20" t="s">
        <v>7</v>
      </c>
      <c r="M1421" s="93">
        <v>4766.11</v>
      </c>
      <c r="N1421" s="93">
        <v>141.51</v>
      </c>
      <c r="O1421" s="28">
        <f>SUM(K1421*M1421)</f>
        <v>4766.11</v>
      </c>
      <c r="P1421" s="29">
        <f>SUM(K1421*N1421)</f>
        <v>141.51</v>
      </c>
      <c r="Q1421" s="29">
        <f>SUM(O1421:P1421)</f>
        <v>4907.62</v>
      </c>
    </row>
    <row r="1422" spans="1:17" ht="28.8" customHeight="1">
      <c r="A1422" s="83" t="s">
        <v>1487</v>
      </c>
      <c r="B1422" s="25">
        <v>86913</v>
      </c>
      <c r="C1422" s="32" t="s">
        <v>42</v>
      </c>
      <c r="D1422" s="25"/>
      <c r="E1422" s="134" t="s">
        <v>1500</v>
      </c>
      <c r="F1422" s="134"/>
      <c r="G1422" s="134"/>
      <c r="H1422" s="134"/>
      <c r="I1422" s="134"/>
      <c r="J1422" s="134"/>
      <c r="K1422" s="13">
        <v>5</v>
      </c>
      <c r="L1422" s="20" t="s">
        <v>7</v>
      </c>
      <c r="M1422" s="93">
        <v>79.76</v>
      </c>
      <c r="N1422" s="93">
        <v>4.75</v>
      </c>
      <c r="O1422" s="28">
        <f>SUM(K1422*M1422)</f>
        <v>398.8</v>
      </c>
      <c r="P1422" s="29">
        <f>SUM(K1422*N1422)</f>
        <v>23.75</v>
      </c>
      <c r="Q1422" s="29">
        <f>SUM(O1422:P1422)</f>
        <v>422.55</v>
      </c>
    </row>
    <row r="1423" spans="1:17" ht="12.75">
      <c r="A1423" s="83" t="s">
        <v>1488</v>
      </c>
      <c r="B1423" s="101" t="s">
        <v>1491</v>
      </c>
      <c r="C1423" s="33" t="s">
        <v>43</v>
      </c>
      <c r="D1423" s="25"/>
      <c r="E1423" s="137" t="s">
        <v>441</v>
      </c>
      <c r="F1423" s="137"/>
      <c r="G1423" s="137"/>
      <c r="H1423" s="137"/>
      <c r="I1423" s="137"/>
      <c r="J1423" s="137"/>
      <c r="K1423" s="13">
        <v>1</v>
      </c>
      <c r="L1423" s="20" t="s">
        <v>7</v>
      </c>
      <c r="M1423" s="93">
        <v>3632.58</v>
      </c>
      <c r="N1423" s="93">
        <v>191.25</v>
      </c>
      <c r="O1423" s="28">
        <f>SUM(K1423*M1423)</f>
        <v>3632.58</v>
      </c>
      <c r="P1423" s="29">
        <f>SUM(K1423*N1423)</f>
        <v>191.25</v>
      </c>
      <c r="Q1423" s="29">
        <f>SUM(O1423:P1423)</f>
        <v>3823.83</v>
      </c>
    </row>
    <row r="1424" spans="1:17" ht="12.75">
      <c r="A1424" s="83" t="s">
        <v>1489</v>
      </c>
      <c r="B1424" s="101" t="s">
        <v>1492</v>
      </c>
      <c r="C1424" s="33" t="s">
        <v>43</v>
      </c>
      <c r="D1424" s="32" t="s">
        <v>59</v>
      </c>
      <c r="E1424" s="137" t="s">
        <v>1502</v>
      </c>
      <c r="F1424" s="137"/>
      <c r="G1424" s="137"/>
      <c r="H1424" s="137"/>
      <c r="I1424" s="137"/>
      <c r="J1424" s="137"/>
      <c r="K1424" s="13">
        <v>1</v>
      </c>
      <c r="L1424" s="20" t="s">
        <v>7</v>
      </c>
      <c r="M1424" s="93">
        <v>2182.16</v>
      </c>
      <c r="N1424" s="93">
        <v>90.93</v>
      </c>
      <c r="O1424" s="28">
        <f>SUM(K1424*M1424)</f>
        <v>2182.16</v>
      </c>
      <c r="P1424" s="29">
        <f>SUM(K1424*N1424)</f>
        <v>90.93</v>
      </c>
      <c r="Q1424" s="29">
        <f>SUM(O1424:P1424)</f>
        <v>2273.0899999999997</v>
      </c>
    </row>
    <row r="1425" spans="1:17" ht="12.75">
      <c r="A1425" s="25"/>
      <c r="B1425" s="25"/>
      <c r="C1425" s="25"/>
      <c r="D1425" s="25"/>
      <c r="E1425" s="140" t="s">
        <v>1501</v>
      </c>
      <c r="F1425" s="140"/>
      <c r="G1425" s="140"/>
      <c r="H1425" s="140"/>
      <c r="I1425" s="140"/>
      <c r="J1425" s="140"/>
      <c r="K1425" s="11"/>
      <c r="L1425" s="20"/>
      <c r="M1425" s="18"/>
      <c r="N1425" s="35"/>
      <c r="O1425" s="18">
        <f>SUM(O1415:O1424)</f>
        <v>18625.3</v>
      </c>
      <c r="P1425" s="102">
        <f>SUM(P1415:P1424)</f>
        <v>823.9200000000001</v>
      </c>
      <c r="Q1425" s="18">
        <f>SUM(Q1415:Q1424)</f>
        <v>19449.219999999998</v>
      </c>
    </row>
    <row r="1426" spans="1:17" ht="12.75">
      <c r="A1426" s="25"/>
      <c r="B1426" s="25"/>
      <c r="C1426" s="25"/>
      <c r="D1426" s="25"/>
      <c r="E1426" s="100"/>
      <c r="F1426" s="100"/>
      <c r="G1426" s="100"/>
      <c r="H1426" s="100"/>
      <c r="I1426" s="100"/>
      <c r="J1426" s="100"/>
      <c r="K1426" s="11"/>
      <c r="L1426" s="20"/>
      <c r="M1426" s="18"/>
      <c r="N1426" s="35"/>
      <c r="O1426" s="18"/>
      <c r="P1426" s="102"/>
      <c r="Q1426" s="18"/>
    </row>
    <row r="1427" spans="1:17" ht="12.75">
      <c r="A1427" s="25"/>
      <c r="B1427" s="25"/>
      <c r="C1427" s="25"/>
      <c r="D1427" s="25"/>
      <c r="E1427" s="140" t="s">
        <v>437</v>
      </c>
      <c r="F1427" s="140"/>
      <c r="G1427" s="140"/>
      <c r="H1427" s="140"/>
      <c r="I1427" s="140"/>
      <c r="J1427" s="140"/>
      <c r="K1427" s="11"/>
      <c r="L1427" s="20"/>
      <c r="M1427" s="18"/>
      <c r="N1427" s="35"/>
      <c r="O1427" s="18">
        <f>SUM(O1403+O1412+O1425)</f>
        <v>54206.979999999996</v>
      </c>
      <c r="P1427" s="18">
        <f>SUM(P1403+P1412+P1425)</f>
        <v>12818.919999999998</v>
      </c>
      <c r="Q1427" s="18">
        <f>SUM(Q1403+Q1412+Q1425)</f>
        <v>67025.9</v>
      </c>
    </row>
    <row r="1428" spans="1:17" ht="12.75">
      <c r="A1428" s="25"/>
      <c r="B1428" s="25"/>
      <c r="C1428" s="25"/>
      <c r="D1428" s="25"/>
      <c r="E1428" s="100"/>
      <c r="F1428" s="100"/>
      <c r="G1428" s="100"/>
      <c r="H1428" s="100"/>
      <c r="I1428" s="100"/>
      <c r="J1428" s="100"/>
      <c r="K1428" s="11"/>
      <c r="L1428" s="20"/>
      <c r="M1428" s="18"/>
      <c r="N1428" s="35"/>
      <c r="O1428" s="18"/>
      <c r="P1428" s="18"/>
      <c r="Q1428" s="18"/>
    </row>
    <row r="1429" spans="1:15" ht="12.75">
      <c r="A1429" s="57" t="s">
        <v>438</v>
      </c>
      <c r="B1429" s="25"/>
      <c r="C1429" s="25"/>
      <c r="D1429" s="25"/>
      <c r="E1429" s="140" t="s">
        <v>1503</v>
      </c>
      <c r="F1429" s="140"/>
      <c r="G1429" s="140"/>
      <c r="H1429" s="140"/>
      <c r="I1429" s="140"/>
      <c r="J1429" s="140"/>
      <c r="K1429" s="11"/>
      <c r="L1429" s="31"/>
      <c r="M1429" s="11"/>
      <c r="N1429" s="11"/>
      <c r="O1429" s="11"/>
    </row>
    <row r="1430" spans="1:15" ht="12.75">
      <c r="A1430" s="57" t="s">
        <v>439</v>
      </c>
      <c r="B1430" s="25"/>
      <c r="C1430" s="25"/>
      <c r="D1430" s="25"/>
      <c r="E1430" s="140" t="s">
        <v>397</v>
      </c>
      <c r="F1430" s="140"/>
      <c r="G1430" s="140"/>
      <c r="H1430" s="140"/>
      <c r="I1430" s="140"/>
      <c r="J1430" s="140"/>
      <c r="K1430" s="11"/>
      <c r="L1430" s="31"/>
      <c r="M1430" s="11"/>
      <c r="N1430" s="11"/>
      <c r="O1430" s="11"/>
    </row>
    <row r="1431" spans="1:17" s="30" customFormat="1" ht="58.2" customHeight="1">
      <c r="A1431" s="32" t="s">
        <v>440</v>
      </c>
      <c r="B1431" s="32">
        <v>91793</v>
      </c>
      <c r="C1431" s="32" t="s">
        <v>42</v>
      </c>
      <c r="D1431" s="32"/>
      <c r="E1431" s="134" t="s">
        <v>1507</v>
      </c>
      <c r="F1431" s="135"/>
      <c r="G1431" s="135"/>
      <c r="H1431" s="135"/>
      <c r="I1431" s="135"/>
      <c r="J1431" s="135"/>
      <c r="K1431" s="13">
        <v>4</v>
      </c>
      <c r="L1431" s="20" t="s">
        <v>6</v>
      </c>
      <c r="M1431" s="15">
        <v>55.89</v>
      </c>
      <c r="N1431" s="15">
        <v>51.04</v>
      </c>
      <c r="O1431" s="28">
        <f>SUM(K1431*M1431)</f>
        <v>223.56</v>
      </c>
      <c r="P1431" s="29">
        <f>SUM(K1431*N1431)</f>
        <v>204.16</v>
      </c>
      <c r="Q1431" s="29">
        <f>SUM(O1431:P1431)</f>
        <v>427.72</v>
      </c>
    </row>
    <row r="1432" spans="1:17" s="30" customFormat="1" ht="56.4" customHeight="1">
      <c r="A1432" s="32" t="s">
        <v>450</v>
      </c>
      <c r="B1432" s="32">
        <v>91794</v>
      </c>
      <c r="C1432" s="32" t="s">
        <v>42</v>
      </c>
      <c r="D1432" s="32"/>
      <c r="E1432" s="134" t="s">
        <v>1508</v>
      </c>
      <c r="F1432" s="135"/>
      <c r="G1432" s="135"/>
      <c r="H1432" s="135"/>
      <c r="I1432" s="135"/>
      <c r="J1432" s="135"/>
      <c r="K1432" s="13">
        <v>9</v>
      </c>
      <c r="L1432" s="20" t="s">
        <v>6</v>
      </c>
      <c r="M1432" s="15">
        <v>40.61</v>
      </c>
      <c r="N1432" s="15">
        <v>15.19</v>
      </c>
      <c r="O1432" s="28">
        <f>SUM(K1432*M1432)</f>
        <v>365.49</v>
      </c>
      <c r="P1432" s="29">
        <f>SUM(K1432*N1432)</f>
        <v>136.71</v>
      </c>
      <c r="Q1432" s="29">
        <f>SUM(O1432:P1432)</f>
        <v>502.20000000000005</v>
      </c>
    </row>
    <row r="1433" spans="1:17" s="30" customFormat="1" ht="57" customHeight="1">
      <c r="A1433" s="32" t="s">
        <v>451</v>
      </c>
      <c r="B1433" s="32">
        <v>91795</v>
      </c>
      <c r="C1433" s="32" t="s">
        <v>42</v>
      </c>
      <c r="D1433" s="32"/>
      <c r="E1433" s="135" t="s">
        <v>449</v>
      </c>
      <c r="F1433" s="135"/>
      <c r="G1433" s="135"/>
      <c r="H1433" s="135"/>
      <c r="I1433" s="135"/>
      <c r="J1433" s="135"/>
      <c r="K1433" s="14">
        <v>175</v>
      </c>
      <c r="L1433" s="20" t="s">
        <v>6</v>
      </c>
      <c r="M1433" s="15">
        <v>61.69</v>
      </c>
      <c r="N1433" s="15">
        <v>29.94</v>
      </c>
      <c r="O1433" s="28">
        <f>SUM(K1433*M1433)</f>
        <v>10795.75</v>
      </c>
      <c r="P1433" s="29">
        <f>SUM(K1433*N1433)</f>
        <v>5239.5</v>
      </c>
      <c r="Q1433" s="29">
        <f>SUM(O1433:P1433)</f>
        <v>16035.25</v>
      </c>
    </row>
    <row r="1434" spans="1:17" s="30" customFormat="1" ht="55.8" customHeight="1">
      <c r="A1434" s="32" t="s">
        <v>452</v>
      </c>
      <c r="B1434" s="32">
        <v>91796</v>
      </c>
      <c r="C1434" s="32" t="s">
        <v>42</v>
      </c>
      <c r="D1434" s="32"/>
      <c r="E1434" s="134" t="s">
        <v>1521</v>
      </c>
      <c r="F1434" s="135"/>
      <c r="G1434" s="135"/>
      <c r="H1434" s="135"/>
      <c r="I1434" s="135"/>
      <c r="J1434" s="135"/>
      <c r="K1434" s="15">
        <v>20</v>
      </c>
      <c r="L1434" s="20" t="s">
        <v>6</v>
      </c>
      <c r="M1434" s="15">
        <v>80.39</v>
      </c>
      <c r="N1434" s="15">
        <v>26.49</v>
      </c>
      <c r="O1434" s="28">
        <f>SUM(K1434*M1434)</f>
        <v>1607.8</v>
      </c>
      <c r="P1434" s="29">
        <f>SUM(K1434*N1434)</f>
        <v>529.8</v>
      </c>
      <c r="Q1434" s="29">
        <f>SUM(O1434:P1434)</f>
        <v>2137.6</v>
      </c>
    </row>
    <row r="1435" spans="1:17" s="30" customFormat="1" ht="12.75">
      <c r="A1435" s="32"/>
      <c r="B1435" s="32"/>
      <c r="C1435" s="32"/>
      <c r="D1435" s="32"/>
      <c r="E1435" s="140" t="s">
        <v>398</v>
      </c>
      <c r="F1435" s="140"/>
      <c r="G1435" s="140"/>
      <c r="H1435" s="140"/>
      <c r="I1435" s="140"/>
      <c r="J1435" s="140"/>
      <c r="K1435" s="31"/>
      <c r="L1435" s="20" t="s">
        <v>0</v>
      </c>
      <c r="O1435" s="49">
        <f>SUM(O1431:O1434)</f>
        <v>12992.599999999999</v>
      </c>
      <c r="P1435" s="49">
        <f>SUM(P1431:P1434)</f>
        <v>6110.17</v>
      </c>
      <c r="Q1435" s="49">
        <f>SUM(Q1431:Q1434)</f>
        <v>19102.769999999997</v>
      </c>
    </row>
    <row r="1436" spans="1:17" ht="12.75">
      <c r="A1436" s="25"/>
      <c r="B1436" s="25"/>
      <c r="C1436" s="25"/>
      <c r="D1436" s="25"/>
      <c r="E1436" s="11"/>
      <c r="F1436" s="11"/>
      <c r="G1436" s="11"/>
      <c r="H1436" s="11"/>
      <c r="I1436" s="11"/>
      <c r="J1436" s="11"/>
      <c r="K1436" s="11"/>
      <c r="L1436" s="20"/>
      <c r="M1436" s="17"/>
      <c r="N1436" s="18"/>
      <c r="O1436" s="17"/>
      <c r="P1436" s="18"/>
      <c r="Q1436" s="17"/>
    </row>
    <row r="1437" spans="1:15" s="30" customFormat="1" ht="12.75">
      <c r="A1437" s="58" t="s">
        <v>453</v>
      </c>
      <c r="B1437" s="32"/>
      <c r="C1437" s="32"/>
      <c r="D1437" s="32"/>
      <c r="E1437" s="140" t="s">
        <v>404</v>
      </c>
      <c r="F1437" s="140"/>
      <c r="G1437" s="140"/>
      <c r="H1437" s="140"/>
      <c r="I1437" s="140"/>
      <c r="J1437" s="140"/>
      <c r="K1437" s="31"/>
      <c r="L1437" s="31"/>
      <c r="M1437" s="31"/>
      <c r="N1437" s="31"/>
      <c r="O1437" s="31"/>
    </row>
    <row r="1438" spans="1:17" s="30" customFormat="1" ht="42.6" customHeight="1">
      <c r="A1438" s="83" t="s">
        <v>1528</v>
      </c>
      <c r="B1438" s="32">
        <v>97902</v>
      </c>
      <c r="C1438" s="32" t="s">
        <v>42</v>
      </c>
      <c r="D1438" s="32"/>
      <c r="E1438" s="135" t="s">
        <v>454</v>
      </c>
      <c r="F1438" s="135"/>
      <c r="G1438" s="135"/>
      <c r="H1438" s="135"/>
      <c r="I1438" s="135"/>
      <c r="J1438" s="135"/>
      <c r="K1438" s="13">
        <v>19</v>
      </c>
      <c r="L1438" s="20" t="s">
        <v>7</v>
      </c>
      <c r="M1438" s="14">
        <v>334.49</v>
      </c>
      <c r="N1438" s="14">
        <v>293.09</v>
      </c>
      <c r="O1438" s="28">
        <f>SUM(K1438*M1438)</f>
        <v>6355.31</v>
      </c>
      <c r="P1438" s="29">
        <f>SUM(K1438*N1438)</f>
        <v>5568.709999999999</v>
      </c>
      <c r="Q1438" s="29">
        <f>SUM(O1438:P1438)</f>
        <v>11924.02</v>
      </c>
    </row>
    <row r="1439" spans="1:17" s="30" customFormat="1" ht="37.8" customHeight="1">
      <c r="A1439" s="83" t="s">
        <v>456</v>
      </c>
      <c r="B1439" s="32">
        <v>97903</v>
      </c>
      <c r="C1439" s="32" t="s">
        <v>42</v>
      </c>
      <c r="D1439" s="32"/>
      <c r="E1439" s="135" t="s">
        <v>455</v>
      </c>
      <c r="F1439" s="135"/>
      <c r="G1439" s="135"/>
      <c r="H1439" s="135"/>
      <c r="I1439" s="135"/>
      <c r="J1439" s="135"/>
      <c r="K1439" s="13">
        <v>7</v>
      </c>
      <c r="L1439" s="20" t="s">
        <v>7</v>
      </c>
      <c r="M1439" s="14">
        <v>464.83</v>
      </c>
      <c r="N1439" s="14">
        <v>408.51</v>
      </c>
      <c r="O1439" s="28">
        <f>SUM(K1439*M1439)</f>
        <v>3253.81</v>
      </c>
      <c r="P1439" s="29">
        <f>SUM(K1439*N1439)</f>
        <v>2859.5699999999997</v>
      </c>
      <c r="Q1439" s="29">
        <f>SUM(O1439:P1439)</f>
        <v>6113.379999999999</v>
      </c>
    </row>
    <row r="1440" spans="1:17" s="30" customFormat="1" ht="52.8" customHeight="1">
      <c r="A1440" s="32" t="s">
        <v>457</v>
      </c>
      <c r="B1440" s="32">
        <v>98085</v>
      </c>
      <c r="C1440" s="32" t="s">
        <v>42</v>
      </c>
      <c r="D1440" s="113" t="s">
        <v>1682</v>
      </c>
      <c r="E1440" s="134" t="s">
        <v>1509</v>
      </c>
      <c r="F1440" s="135"/>
      <c r="G1440" s="135"/>
      <c r="H1440" s="135"/>
      <c r="I1440" s="135"/>
      <c r="J1440" s="135"/>
      <c r="K1440" s="13">
        <v>4</v>
      </c>
      <c r="L1440" s="20" t="s">
        <v>7</v>
      </c>
      <c r="M1440" s="93">
        <v>5060.53</v>
      </c>
      <c r="N1440" s="93">
        <v>3816.05</v>
      </c>
      <c r="O1440" s="28">
        <f>SUM(K1440*M1440)</f>
        <v>20242.12</v>
      </c>
      <c r="P1440" s="29">
        <f>SUM(K1440*N1440)</f>
        <v>15264.2</v>
      </c>
      <c r="Q1440" s="29">
        <f>SUM(O1440:P1440)</f>
        <v>35506.32</v>
      </c>
    </row>
    <row r="1441" spans="1:17" s="30" customFormat="1" ht="52.2" customHeight="1">
      <c r="A1441" s="32" t="s">
        <v>458</v>
      </c>
      <c r="B1441" s="32">
        <v>98093</v>
      </c>
      <c r="C1441" s="32" t="s">
        <v>42</v>
      </c>
      <c r="D1441" s="113" t="s">
        <v>1682</v>
      </c>
      <c r="E1441" s="134" t="s">
        <v>1510</v>
      </c>
      <c r="F1441" s="135"/>
      <c r="G1441" s="135"/>
      <c r="H1441" s="135"/>
      <c r="I1441" s="135"/>
      <c r="J1441" s="135"/>
      <c r="K1441" s="13">
        <v>3</v>
      </c>
      <c r="L1441" s="20" t="s">
        <v>7</v>
      </c>
      <c r="M1441" s="16">
        <v>7712.51</v>
      </c>
      <c r="N1441" s="14">
        <v>5759.71</v>
      </c>
      <c r="O1441" s="28">
        <f>SUM(K1441*M1441)</f>
        <v>23137.53</v>
      </c>
      <c r="P1441" s="29">
        <f>SUM(K1441*N1441)</f>
        <v>17279.13</v>
      </c>
      <c r="Q1441" s="29">
        <f>SUM(O1441:P1441)</f>
        <v>40416.66</v>
      </c>
    </row>
    <row r="1442" spans="1:17" s="30" customFormat="1" ht="54.6" customHeight="1">
      <c r="A1442" s="32" t="s">
        <v>459</v>
      </c>
      <c r="B1442" s="32">
        <v>98092</v>
      </c>
      <c r="C1442" s="33" t="s">
        <v>43</v>
      </c>
      <c r="D1442" s="113" t="s">
        <v>1682</v>
      </c>
      <c r="E1442" s="134" t="s">
        <v>1511</v>
      </c>
      <c r="F1442" s="134"/>
      <c r="G1442" s="134"/>
      <c r="H1442" s="134"/>
      <c r="I1442" s="134"/>
      <c r="J1442" s="134"/>
      <c r="K1442" s="13">
        <v>3</v>
      </c>
      <c r="L1442" s="20" t="s">
        <v>7</v>
      </c>
      <c r="M1442" s="93">
        <v>6543.19</v>
      </c>
      <c r="N1442" s="16">
        <v>4877.08</v>
      </c>
      <c r="O1442" s="28">
        <f>SUM(K1442*M1442)</f>
        <v>19629.57</v>
      </c>
      <c r="P1442" s="29">
        <f>SUM(K1442*N1442)</f>
        <v>14631.24</v>
      </c>
      <c r="Q1442" s="29">
        <f>SUM(O1442:P1442)</f>
        <v>34260.81</v>
      </c>
    </row>
    <row r="1443" spans="1:17" s="30" customFormat="1" ht="12.75">
      <c r="A1443" s="32"/>
      <c r="B1443" s="32"/>
      <c r="C1443" s="32"/>
      <c r="D1443" s="32"/>
      <c r="E1443" s="140" t="s">
        <v>436</v>
      </c>
      <c r="F1443" s="140"/>
      <c r="G1443" s="140"/>
      <c r="H1443" s="140"/>
      <c r="I1443" s="140"/>
      <c r="J1443" s="140"/>
      <c r="K1443" s="31"/>
      <c r="L1443" s="20" t="s">
        <v>0</v>
      </c>
      <c r="O1443" s="49">
        <f>SUM(O1438:O1442)</f>
        <v>72618.34</v>
      </c>
      <c r="P1443" s="49">
        <f>SUM(P1438:P1442)</f>
        <v>55602.85</v>
      </c>
      <c r="Q1443" s="49">
        <f>SUM(Q1438:Q1442)</f>
        <v>128221.19</v>
      </c>
    </row>
    <row r="1444" spans="1:17" s="30" customFormat="1" ht="12.75">
      <c r="A1444" s="32"/>
      <c r="B1444" s="32"/>
      <c r="C1444" s="32"/>
      <c r="D1444" s="32"/>
      <c r="E1444" s="31"/>
      <c r="F1444" s="31"/>
      <c r="G1444" s="31"/>
      <c r="H1444" s="31"/>
      <c r="I1444" s="31"/>
      <c r="J1444" s="31"/>
      <c r="K1444" s="31"/>
      <c r="L1444" s="20"/>
      <c r="M1444" s="18"/>
      <c r="N1444" s="18"/>
      <c r="O1444" s="18"/>
      <c r="P1444" s="18"/>
      <c r="Q1444" s="17"/>
    </row>
    <row r="1445" spans="1:17" s="30" customFormat="1" ht="12.75">
      <c r="A1445" s="32"/>
      <c r="B1445" s="32"/>
      <c r="C1445" s="32"/>
      <c r="D1445" s="32"/>
      <c r="E1445" s="140" t="s">
        <v>1504</v>
      </c>
      <c r="F1445" s="140"/>
      <c r="G1445" s="140"/>
      <c r="H1445" s="140"/>
      <c r="I1445" s="140"/>
      <c r="J1445" s="140"/>
      <c r="K1445" s="31"/>
      <c r="L1445" s="20"/>
      <c r="M1445" s="18"/>
      <c r="N1445" s="18"/>
      <c r="O1445" s="49">
        <f>SUM(O1435+O1443)</f>
        <v>85610.94</v>
      </c>
      <c r="P1445" s="49">
        <f>SUM(P1435+P1443)</f>
        <v>61713.02</v>
      </c>
      <c r="Q1445" s="49">
        <f>SUM(Q1435+Q1443)</f>
        <v>147323.96</v>
      </c>
    </row>
    <row r="1446" spans="1:17" s="30" customFormat="1" ht="12.75">
      <c r="A1446" s="32"/>
      <c r="B1446" s="32"/>
      <c r="C1446" s="32"/>
      <c r="D1446" s="32"/>
      <c r="E1446" s="103"/>
      <c r="F1446" s="103"/>
      <c r="G1446" s="103"/>
      <c r="H1446" s="103"/>
      <c r="I1446" s="103"/>
      <c r="J1446" s="103"/>
      <c r="K1446" s="31"/>
      <c r="L1446" s="20"/>
      <c r="M1446" s="18"/>
      <c r="N1446" s="18"/>
      <c r="O1446" s="49"/>
      <c r="P1446" s="49"/>
      <c r="Q1446" s="49"/>
    </row>
    <row r="1447" spans="1:17" s="30" customFormat="1" ht="12.75">
      <c r="A1447" s="57" t="s">
        <v>1512</v>
      </c>
      <c r="B1447" s="25"/>
      <c r="C1447" s="25"/>
      <c r="D1447" s="25"/>
      <c r="E1447" s="140" t="s">
        <v>1505</v>
      </c>
      <c r="F1447" s="140"/>
      <c r="G1447" s="140"/>
      <c r="H1447" s="140"/>
      <c r="I1447" s="140"/>
      <c r="J1447" s="140"/>
      <c r="K1447" s="11"/>
      <c r="L1447" s="31"/>
      <c r="M1447" s="11"/>
      <c r="N1447" s="11"/>
      <c r="O1447" s="11"/>
      <c r="P1447"/>
      <c r="Q1447"/>
    </row>
    <row r="1448" spans="1:17" s="30" customFormat="1" ht="12.75">
      <c r="A1448" s="57" t="s">
        <v>1513</v>
      </c>
      <c r="B1448" s="25"/>
      <c r="C1448" s="25"/>
      <c r="D1448" s="25"/>
      <c r="E1448" s="140" t="s">
        <v>397</v>
      </c>
      <c r="F1448" s="140"/>
      <c r="G1448" s="140"/>
      <c r="H1448" s="140"/>
      <c r="I1448" s="140"/>
      <c r="J1448" s="140"/>
      <c r="K1448" s="11"/>
      <c r="L1448" s="31"/>
      <c r="M1448" s="11"/>
      <c r="N1448" s="11"/>
      <c r="O1448" s="11"/>
      <c r="P1448"/>
      <c r="Q1448"/>
    </row>
    <row r="1449" spans="1:17" s="30" customFormat="1" ht="55.8" customHeight="1">
      <c r="A1449" s="83" t="s">
        <v>1514</v>
      </c>
      <c r="B1449" s="32">
        <v>91793</v>
      </c>
      <c r="C1449" s="32" t="s">
        <v>42</v>
      </c>
      <c r="D1449" s="32"/>
      <c r="E1449" s="134" t="s">
        <v>1519</v>
      </c>
      <c r="F1449" s="135"/>
      <c r="G1449" s="135"/>
      <c r="H1449" s="135"/>
      <c r="I1449" s="135"/>
      <c r="J1449" s="135"/>
      <c r="K1449" s="13">
        <v>28</v>
      </c>
      <c r="L1449" s="20" t="s">
        <v>6</v>
      </c>
      <c r="M1449" s="15">
        <v>55.89</v>
      </c>
      <c r="N1449" s="15">
        <v>51.04</v>
      </c>
      <c r="O1449" s="28">
        <f>SUM(K1449*M1449)</f>
        <v>1564.92</v>
      </c>
      <c r="P1449" s="29">
        <f>SUM(K1449*N1449)</f>
        <v>1429.12</v>
      </c>
      <c r="Q1449" s="29">
        <f>SUM(O1449:P1449)</f>
        <v>2994.04</v>
      </c>
    </row>
    <row r="1450" spans="1:17" s="30" customFormat="1" ht="56.4" customHeight="1">
      <c r="A1450" s="83" t="s">
        <v>1515</v>
      </c>
      <c r="B1450" s="32">
        <v>91789</v>
      </c>
      <c r="C1450" s="32" t="s">
        <v>42</v>
      </c>
      <c r="D1450" s="32"/>
      <c r="E1450" s="134" t="s">
        <v>1520</v>
      </c>
      <c r="F1450" s="135"/>
      <c r="G1450" s="135"/>
      <c r="H1450" s="135"/>
      <c r="I1450" s="135"/>
      <c r="J1450" s="135"/>
      <c r="K1450" s="13">
        <v>10</v>
      </c>
      <c r="L1450" s="20" t="s">
        <v>6</v>
      </c>
      <c r="M1450" s="15">
        <v>63.08</v>
      </c>
      <c r="N1450" s="13">
        <v>9.18</v>
      </c>
      <c r="O1450" s="28">
        <f>SUM(K1450*M1450)</f>
        <v>630.8</v>
      </c>
      <c r="P1450" s="29">
        <f>SUM(K1450*N1450)</f>
        <v>91.8</v>
      </c>
      <c r="Q1450" s="29">
        <f>SUM(O1450:P1450)</f>
        <v>722.5999999999999</v>
      </c>
    </row>
    <row r="1451" spans="1:17" s="30" customFormat="1" ht="56.4" customHeight="1">
      <c r="A1451" s="83" t="s">
        <v>1516</v>
      </c>
      <c r="B1451" s="32">
        <v>91790</v>
      </c>
      <c r="C1451" s="32" t="s">
        <v>42</v>
      </c>
      <c r="D1451" s="32"/>
      <c r="E1451" s="134" t="s">
        <v>1522</v>
      </c>
      <c r="F1451" s="135"/>
      <c r="G1451" s="135"/>
      <c r="H1451" s="135"/>
      <c r="I1451" s="135"/>
      <c r="J1451" s="135"/>
      <c r="K1451" s="13">
        <v>170</v>
      </c>
      <c r="L1451" s="20" t="s">
        <v>6</v>
      </c>
      <c r="M1451" s="15">
        <v>88.73</v>
      </c>
      <c r="N1451" s="15">
        <v>16.06</v>
      </c>
      <c r="O1451" s="28">
        <f>SUM(K1451*M1451)</f>
        <v>15084.1</v>
      </c>
      <c r="P1451" s="29">
        <f>SUM(K1451*N1451)</f>
        <v>2730.2</v>
      </c>
      <c r="Q1451" s="29">
        <f>SUM(O1451:P1451)</f>
        <v>17814.3</v>
      </c>
    </row>
    <row r="1452" spans="1:17" s="30" customFormat="1" ht="55.8" customHeight="1">
      <c r="A1452" s="83" t="s">
        <v>1517</v>
      </c>
      <c r="B1452" s="32">
        <v>91791</v>
      </c>
      <c r="C1452" s="32" t="s">
        <v>42</v>
      </c>
      <c r="D1452" s="32"/>
      <c r="E1452" s="134" t="s">
        <v>1523</v>
      </c>
      <c r="F1452" s="135"/>
      <c r="G1452" s="135"/>
      <c r="H1452" s="135"/>
      <c r="I1452" s="135"/>
      <c r="J1452" s="135"/>
      <c r="K1452" s="13">
        <v>690</v>
      </c>
      <c r="L1452" s="20" t="s">
        <v>6</v>
      </c>
      <c r="M1452" s="14">
        <v>135.33</v>
      </c>
      <c r="N1452" s="13">
        <v>7.56</v>
      </c>
      <c r="O1452" s="28">
        <f>SUM(K1452*M1452)</f>
        <v>93377.70000000001</v>
      </c>
      <c r="P1452" s="29">
        <f>SUM(K1452*N1452)</f>
        <v>5216.4</v>
      </c>
      <c r="Q1452" s="29">
        <f>SUM(O1452:P1452)</f>
        <v>98594.1</v>
      </c>
    </row>
    <row r="1453" spans="1:17" s="30" customFormat="1" ht="12.75">
      <c r="A1453" s="32"/>
      <c r="B1453" s="32"/>
      <c r="C1453" s="32"/>
      <c r="D1453" s="32"/>
      <c r="E1453" s="140" t="s">
        <v>398</v>
      </c>
      <c r="F1453" s="140"/>
      <c r="G1453" s="140"/>
      <c r="H1453" s="140"/>
      <c r="I1453" s="140"/>
      <c r="J1453" s="140"/>
      <c r="K1453" s="31"/>
      <c r="L1453" s="20" t="s">
        <v>0</v>
      </c>
      <c r="O1453" s="49">
        <f>SUM(O1449:O1452)</f>
        <v>110657.52000000002</v>
      </c>
      <c r="P1453" s="49">
        <f>SUM(P1449:P1452)</f>
        <v>9467.52</v>
      </c>
      <c r="Q1453" s="49">
        <f>SUM(Q1449:Q1452)</f>
        <v>120125.04000000001</v>
      </c>
    </row>
    <row r="1454" spans="1:17" s="30" customFormat="1" ht="12.75">
      <c r="A1454" s="25"/>
      <c r="B1454" s="25"/>
      <c r="C1454" s="25"/>
      <c r="D1454" s="25"/>
      <c r="E1454" s="11"/>
      <c r="F1454" s="11"/>
      <c r="G1454" s="11"/>
      <c r="H1454" s="11"/>
      <c r="I1454" s="11"/>
      <c r="J1454" s="11"/>
      <c r="K1454" s="11"/>
      <c r="L1454" s="20"/>
      <c r="M1454" s="17"/>
      <c r="N1454" s="18"/>
      <c r="O1454" s="17"/>
      <c r="P1454" s="18"/>
      <c r="Q1454" s="17"/>
    </row>
    <row r="1455" spans="1:15" s="30" customFormat="1" ht="12.75">
      <c r="A1455" s="58" t="s">
        <v>1524</v>
      </c>
      <c r="B1455" s="32"/>
      <c r="C1455" s="32"/>
      <c r="D1455" s="32"/>
      <c r="E1455" s="140" t="s">
        <v>404</v>
      </c>
      <c r="F1455" s="140"/>
      <c r="G1455" s="140"/>
      <c r="H1455" s="140"/>
      <c r="I1455" s="140"/>
      <c r="J1455" s="140"/>
      <c r="K1455" s="31"/>
      <c r="L1455" s="31"/>
      <c r="M1455" s="31"/>
      <c r="N1455" s="31"/>
      <c r="O1455" s="31"/>
    </row>
    <row r="1456" spans="1:17" s="30" customFormat="1" ht="43.8" customHeight="1">
      <c r="A1456" s="83" t="s">
        <v>1527</v>
      </c>
      <c r="B1456" s="32">
        <v>99253</v>
      </c>
      <c r="C1456" s="32" t="s">
        <v>42</v>
      </c>
      <c r="D1456" s="32"/>
      <c r="E1456" s="134" t="s">
        <v>1525</v>
      </c>
      <c r="F1456" s="135"/>
      <c r="G1456" s="135"/>
      <c r="H1456" s="135"/>
      <c r="I1456" s="135"/>
      <c r="J1456" s="135"/>
      <c r="K1456" s="15">
        <v>27</v>
      </c>
      <c r="L1456" s="20" t="s">
        <v>7</v>
      </c>
      <c r="M1456" s="14">
        <v>314.06</v>
      </c>
      <c r="N1456" s="14">
        <v>292.18</v>
      </c>
      <c r="O1456" s="28">
        <f>SUM(K1456*M1456)</f>
        <v>8479.62</v>
      </c>
      <c r="P1456" s="29">
        <f>SUM(K1456*N1456)</f>
        <v>7888.860000000001</v>
      </c>
      <c r="Q1456" s="29">
        <f>SUM(O1456:P1456)</f>
        <v>16368.480000000001</v>
      </c>
    </row>
    <row r="1457" spans="1:17" s="30" customFormat="1" ht="43.8" customHeight="1">
      <c r="A1457" s="83" t="s">
        <v>1518</v>
      </c>
      <c r="B1457" s="32">
        <v>99255</v>
      </c>
      <c r="C1457" s="32" t="s">
        <v>42</v>
      </c>
      <c r="D1457" s="32"/>
      <c r="E1457" s="134" t="s">
        <v>1526</v>
      </c>
      <c r="F1457" s="135"/>
      <c r="G1457" s="135"/>
      <c r="H1457" s="135"/>
      <c r="I1457" s="135"/>
      <c r="J1457" s="135"/>
      <c r="K1457" s="13">
        <v>3</v>
      </c>
      <c r="L1457" s="20" t="s">
        <v>7</v>
      </c>
      <c r="M1457" s="14">
        <v>436.8</v>
      </c>
      <c r="N1457" s="14">
        <v>407.29</v>
      </c>
      <c r="O1457" s="28">
        <f>SUM(K1457*M1457)</f>
        <v>1310.4</v>
      </c>
      <c r="P1457" s="29">
        <f>SUM(K1457*N1457)</f>
        <v>1221.8700000000001</v>
      </c>
      <c r="Q1457" s="29">
        <f>SUM(O1457:P1457)</f>
        <v>2532.2700000000004</v>
      </c>
    </row>
    <row r="1458" spans="1:17" s="30" customFormat="1" ht="12.75">
      <c r="A1458" s="32"/>
      <c r="B1458" s="32"/>
      <c r="C1458" s="32"/>
      <c r="D1458" s="32"/>
      <c r="E1458" s="140" t="s">
        <v>436</v>
      </c>
      <c r="F1458" s="140"/>
      <c r="G1458" s="140"/>
      <c r="H1458" s="140"/>
      <c r="I1458" s="140"/>
      <c r="J1458" s="140"/>
      <c r="K1458" s="31"/>
      <c r="L1458" s="20" t="s">
        <v>0</v>
      </c>
      <c r="O1458" s="49">
        <f>SUM(O1456:O1457)</f>
        <v>9790.02</v>
      </c>
      <c r="P1458" s="49">
        <f>SUM(P1456:P1457)</f>
        <v>9110.730000000001</v>
      </c>
      <c r="Q1458" s="49">
        <f>SUM(Q1456:Q1457)</f>
        <v>18900.75</v>
      </c>
    </row>
    <row r="1459" spans="1:17" s="30" customFormat="1" ht="12.75">
      <c r="A1459" s="32"/>
      <c r="B1459" s="32"/>
      <c r="C1459" s="32"/>
      <c r="D1459" s="32"/>
      <c r="E1459" s="31"/>
      <c r="F1459" s="31"/>
      <c r="G1459" s="31"/>
      <c r="H1459" s="31"/>
      <c r="I1459" s="31"/>
      <c r="J1459" s="31"/>
      <c r="K1459" s="31"/>
      <c r="L1459" s="20"/>
      <c r="M1459" s="18"/>
      <c r="N1459" s="18"/>
      <c r="O1459" s="18"/>
      <c r="P1459" s="18"/>
      <c r="Q1459" s="17"/>
    </row>
    <row r="1460" spans="1:17" s="30" customFormat="1" ht="12.75">
      <c r="A1460" s="32"/>
      <c r="B1460" s="32"/>
      <c r="C1460" s="32"/>
      <c r="D1460" s="32"/>
      <c r="E1460" s="140" t="s">
        <v>1506</v>
      </c>
      <c r="F1460" s="140"/>
      <c r="G1460" s="140"/>
      <c r="H1460" s="140"/>
      <c r="I1460" s="140"/>
      <c r="J1460" s="140"/>
      <c r="K1460" s="31"/>
      <c r="L1460" s="20"/>
      <c r="M1460" s="18"/>
      <c r="N1460" s="18"/>
      <c r="O1460" s="49">
        <f>SUM(O1453+O1458)</f>
        <v>120447.54000000002</v>
      </c>
      <c r="P1460" s="49">
        <f>SUM(P1453+P1458)</f>
        <v>18578.25</v>
      </c>
      <c r="Q1460" s="49">
        <f>SUM(Q1453+Q1458)</f>
        <v>139025.79</v>
      </c>
    </row>
    <row r="1461" spans="1:17" s="30" customFormat="1" ht="12.75">
      <c r="A1461" s="32"/>
      <c r="B1461" s="32"/>
      <c r="C1461" s="32"/>
      <c r="D1461" s="32"/>
      <c r="E1461" s="103"/>
      <c r="F1461" s="103"/>
      <c r="G1461" s="103"/>
      <c r="H1461" s="103"/>
      <c r="I1461" s="103"/>
      <c r="J1461" s="103"/>
      <c r="K1461" s="31"/>
      <c r="L1461" s="20"/>
      <c r="M1461" s="18"/>
      <c r="N1461" s="18"/>
      <c r="O1461" s="49"/>
      <c r="P1461" s="49"/>
      <c r="Q1461" s="49"/>
    </row>
    <row r="1462" spans="1:17" s="30" customFormat="1" ht="12.75">
      <c r="A1462" s="32"/>
      <c r="B1462" s="32"/>
      <c r="C1462" s="32"/>
      <c r="D1462" s="32"/>
      <c r="E1462" s="62" t="s">
        <v>410</v>
      </c>
      <c r="F1462" s="31"/>
      <c r="G1462" s="31"/>
      <c r="H1462" s="31"/>
      <c r="I1462" s="31"/>
      <c r="J1462" s="31"/>
      <c r="K1462" s="31"/>
      <c r="L1462" s="20" t="s">
        <v>0</v>
      </c>
      <c r="O1462" s="49">
        <f>SUM(O1427+O1445+O1460)</f>
        <v>260265.46000000002</v>
      </c>
      <c r="P1462" s="49">
        <f>SUM(P1427+P1445+P1460)</f>
        <v>93110.19</v>
      </c>
      <c r="Q1462" s="49">
        <f>SUM(Q1427+Q1445+Q1460)</f>
        <v>353375.65</v>
      </c>
    </row>
    <row r="1463" spans="1:17" ht="12.75">
      <c r="A1463" s="25"/>
      <c r="B1463" s="25"/>
      <c r="C1463" s="25"/>
      <c r="D1463" s="25"/>
      <c r="E1463" s="62"/>
      <c r="F1463" s="11"/>
      <c r="G1463" s="11"/>
      <c r="H1463" s="11"/>
      <c r="I1463" s="11"/>
      <c r="J1463" s="11"/>
      <c r="K1463" s="11"/>
      <c r="L1463" s="20"/>
      <c r="M1463" s="17"/>
      <c r="N1463" s="18"/>
      <c r="O1463" s="17"/>
      <c r="P1463" s="18"/>
      <c r="Q1463" s="17"/>
    </row>
    <row r="1464" spans="1:15" ht="12.75">
      <c r="A1464" s="57" t="s">
        <v>460</v>
      </c>
      <c r="B1464" s="25"/>
      <c r="C1464" s="25"/>
      <c r="D1464" s="25"/>
      <c r="E1464" s="140" t="s">
        <v>461</v>
      </c>
      <c r="F1464" s="140"/>
      <c r="G1464" s="140"/>
      <c r="H1464" s="140"/>
      <c r="I1464" s="140"/>
      <c r="J1464" s="140"/>
      <c r="K1464" s="11"/>
      <c r="L1464" s="31"/>
      <c r="M1464" s="11"/>
      <c r="N1464" s="11"/>
      <c r="O1464" s="11"/>
    </row>
    <row r="1465" spans="1:17" s="30" customFormat="1" ht="45.6" customHeight="1">
      <c r="A1465" s="32" t="s">
        <v>463</v>
      </c>
      <c r="B1465" s="32" t="s">
        <v>462</v>
      </c>
      <c r="C1465" s="33" t="s">
        <v>43</v>
      </c>
      <c r="D1465" s="32" t="s">
        <v>59</v>
      </c>
      <c r="E1465" s="135" t="s">
        <v>464</v>
      </c>
      <c r="F1465" s="135"/>
      <c r="G1465" s="135"/>
      <c r="H1465" s="135"/>
      <c r="I1465" s="135"/>
      <c r="J1465" s="135"/>
      <c r="K1465" s="13">
        <v>1</v>
      </c>
      <c r="L1465" s="20" t="s">
        <v>2</v>
      </c>
      <c r="M1465" s="91">
        <v>306628.84</v>
      </c>
      <c r="N1465" s="91">
        <v>127327.96</v>
      </c>
      <c r="O1465" s="28">
        <f>SUM(K1465*M1465)</f>
        <v>306628.84</v>
      </c>
      <c r="P1465" s="29">
        <f>SUM(K1465*N1465)</f>
        <v>127327.96</v>
      </c>
      <c r="Q1465" s="29">
        <f>SUM(O1465:P1465)</f>
        <v>433956.80000000005</v>
      </c>
    </row>
    <row r="1466" spans="1:17" s="30" customFormat="1" ht="12.75">
      <c r="A1466" s="32"/>
      <c r="B1466" s="32"/>
      <c r="C1466" s="32"/>
      <c r="D1466" s="32"/>
      <c r="E1466" s="140" t="s">
        <v>411</v>
      </c>
      <c r="F1466" s="140"/>
      <c r="G1466" s="140"/>
      <c r="H1466" s="140"/>
      <c r="I1466" s="140"/>
      <c r="J1466" s="140"/>
      <c r="K1466" s="31"/>
      <c r="L1466" s="20" t="s">
        <v>0</v>
      </c>
      <c r="O1466" s="49">
        <f>SUM(O1465)</f>
        <v>306628.84</v>
      </c>
      <c r="P1466" s="49">
        <f>SUM(P1465)</f>
        <v>127327.96</v>
      </c>
      <c r="Q1466" s="49">
        <f>SUM(Q1465)</f>
        <v>433956.80000000005</v>
      </c>
    </row>
    <row r="1467" spans="1:17" ht="12.75">
      <c r="A1467" s="25"/>
      <c r="B1467" s="25"/>
      <c r="C1467" s="25"/>
      <c r="D1467" s="25"/>
      <c r="E1467" s="62"/>
      <c r="F1467" s="11"/>
      <c r="G1467" s="11"/>
      <c r="H1467" s="11"/>
      <c r="I1467" s="11"/>
      <c r="J1467" s="11"/>
      <c r="K1467" s="11"/>
      <c r="L1467" s="20"/>
      <c r="M1467" s="17"/>
      <c r="N1467" s="17"/>
      <c r="O1467" s="17"/>
      <c r="P1467" s="17"/>
      <c r="Q1467" s="17"/>
    </row>
    <row r="1468" spans="1:15" ht="12.75">
      <c r="A1468" s="57" t="s">
        <v>465</v>
      </c>
      <c r="B1468" s="25"/>
      <c r="C1468" s="25"/>
      <c r="D1468" s="25"/>
      <c r="E1468" s="140" t="s">
        <v>469</v>
      </c>
      <c r="F1468" s="140"/>
      <c r="G1468" s="140"/>
      <c r="H1468" s="140"/>
      <c r="I1468" s="140"/>
      <c r="J1468" s="140"/>
      <c r="K1468" s="11"/>
      <c r="L1468" s="31"/>
      <c r="M1468" s="11"/>
      <c r="N1468" s="11"/>
      <c r="O1468" s="11"/>
    </row>
    <row r="1469" spans="1:17" s="30" customFormat="1" ht="45" customHeight="1">
      <c r="A1469" s="32" t="s">
        <v>466</v>
      </c>
      <c r="B1469" s="32" t="s">
        <v>468</v>
      </c>
      <c r="C1469" s="33" t="s">
        <v>43</v>
      </c>
      <c r="D1469" s="32" t="s">
        <v>1207</v>
      </c>
      <c r="E1469" s="135" t="s">
        <v>467</v>
      </c>
      <c r="F1469" s="135"/>
      <c r="G1469" s="135"/>
      <c r="H1469" s="135"/>
      <c r="I1469" s="135"/>
      <c r="J1469" s="135"/>
      <c r="K1469" s="13">
        <v>1</v>
      </c>
      <c r="L1469" s="20" t="s">
        <v>2</v>
      </c>
      <c r="M1469" s="111">
        <v>1550627.63</v>
      </c>
      <c r="N1469" s="91">
        <v>326880</v>
      </c>
      <c r="O1469" s="28">
        <f>SUM(K1469*M1469)</f>
        <v>1550627.63</v>
      </c>
      <c r="P1469" s="29">
        <f>SUM(K1469*N1469)</f>
        <v>326880</v>
      </c>
      <c r="Q1469" s="29">
        <f>SUM(O1469:P1469)</f>
        <v>1877507.63</v>
      </c>
    </row>
    <row r="1470" spans="1:17" s="30" customFormat="1" ht="12.75">
      <c r="A1470" s="32"/>
      <c r="B1470" s="32"/>
      <c r="C1470" s="32"/>
      <c r="D1470" s="32"/>
      <c r="E1470" s="140" t="s">
        <v>412</v>
      </c>
      <c r="F1470" s="140"/>
      <c r="G1470" s="140"/>
      <c r="H1470" s="140"/>
      <c r="I1470" s="140"/>
      <c r="J1470" s="140"/>
      <c r="K1470" s="31"/>
      <c r="L1470" s="20" t="s">
        <v>0</v>
      </c>
      <c r="O1470" s="49">
        <f>SUM(O1469)</f>
        <v>1550627.63</v>
      </c>
      <c r="P1470" s="49">
        <f>SUM(P1469)</f>
        <v>326880</v>
      </c>
      <c r="Q1470" s="49">
        <f>SUM(Q1469)</f>
        <v>1877507.63</v>
      </c>
    </row>
    <row r="1471" spans="1:17" s="30" customFormat="1" ht="12.75">
      <c r="A1471" s="32"/>
      <c r="B1471" s="32"/>
      <c r="C1471" s="32"/>
      <c r="D1471" s="32"/>
      <c r="E1471" s="112"/>
      <c r="F1471" s="112"/>
      <c r="G1471" s="112"/>
      <c r="H1471" s="112"/>
      <c r="I1471" s="112"/>
      <c r="J1471" s="112"/>
      <c r="K1471" s="31"/>
      <c r="L1471" s="20"/>
      <c r="O1471" s="49"/>
      <c r="P1471" s="49"/>
      <c r="Q1471" s="49"/>
    </row>
    <row r="1472" spans="1:17" s="30" customFormat="1" ht="12.75">
      <c r="A1472" s="57" t="s">
        <v>470</v>
      </c>
      <c r="B1472" s="25"/>
      <c r="C1472" s="25"/>
      <c r="D1472" s="25"/>
      <c r="E1472" s="140" t="s">
        <v>1708</v>
      </c>
      <c r="F1472" s="140"/>
      <c r="G1472" s="140"/>
      <c r="H1472" s="140"/>
      <c r="I1472" s="140"/>
      <c r="J1472" s="140"/>
      <c r="K1472" s="31"/>
      <c r="L1472" s="20"/>
      <c r="O1472" s="49"/>
      <c r="P1472" s="49"/>
      <c r="Q1472" s="49"/>
    </row>
    <row r="1473" spans="1:17" s="30" customFormat="1" ht="12.75">
      <c r="A1473" s="57" t="s">
        <v>471</v>
      </c>
      <c r="B1473" s="25"/>
      <c r="C1473" s="25"/>
      <c r="D1473" s="25"/>
      <c r="E1473" s="140" t="s">
        <v>1705</v>
      </c>
      <c r="F1473" s="140"/>
      <c r="G1473" s="140"/>
      <c r="H1473" s="140"/>
      <c r="I1473" s="140"/>
      <c r="J1473" s="140"/>
      <c r="K1473" s="31"/>
      <c r="L1473" s="20"/>
      <c r="O1473" s="49"/>
      <c r="P1473" s="49"/>
      <c r="Q1473" s="49"/>
    </row>
    <row r="1474" spans="1:17" s="30" customFormat="1" ht="28.2" customHeight="1">
      <c r="A1474" s="83" t="s">
        <v>472</v>
      </c>
      <c r="B1474" s="83" t="s">
        <v>1711</v>
      </c>
      <c r="C1474" s="33" t="s">
        <v>43</v>
      </c>
      <c r="D1474" s="32" t="s">
        <v>59</v>
      </c>
      <c r="E1474" s="134" t="s">
        <v>1714</v>
      </c>
      <c r="F1474" s="134"/>
      <c r="G1474" s="134"/>
      <c r="H1474" s="134"/>
      <c r="I1474" s="134"/>
      <c r="J1474" s="134"/>
      <c r="K1474" s="13">
        <v>1</v>
      </c>
      <c r="L1474" s="20" t="s">
        <v>2</v>
      </c>
      <c r="M1474" s="114">
        <v>249577.8</v>
      </c>
      <c r="N1474" s="114">
        <v>6705.52</v>
      </c>
      <c r="O1474" s="28">
        <f>SUM(K1474*M1474)</f>
        <v>249577.8</v>
      </c>
      <c r="P1474" s="29">
        <f>SUM(K1474*N1474)</f>
        <v>6705.52</v>
      </c>
      <c r="Q1474" s="29">
        <f>SUM(O1474:P1474)</f>
        <v>256283.31999999998</v>
      </c>
    </row>
    <row r="1475" spans="1:17" s="30" customFormat="1" ht="12.75">
      <c r="A1475" s="32"/>
      <c r="B1475" s="32"/>
      <c r="C1475" s="32"/>
      <c r="D1475" s="32"/>
      <c r="E1475" s="140" t="s">
        <v>1706</v>
      </c>
      <c r="F1475" s="140"/>
      <c r="G1475" s="140"/>
      <c r="H1475" s="140"/>
      <c r="I1475" s="140"/>
      <c r="J1475" s="140"/>
      <c r="K1475" s="31"/>
      <c r="L1475" s="20"/>
      <c r="M1475" s="29"/>
      <c r="N1475" s="29"/>
      <c r="O1475" s="49">
        <f>SUM(O1474)</f>
        <v>249577.8</v>
      </c>
      <c r="P1475" s="49">
        <f>SUM(P1474)</f>
        <v>6705.52</v>
      </c>
      <c r="Q1475" s="49">
        <f>SUM(Q1474)</f>
        <v>256283.31999999998</v>
      </c>
    </row>
    <row r="1476" spans="1:17" s="30" customFormat="1" ht="12.75">
      <c r="A1476" s="32"/>
      <c r="B1476" s="32"/>
      <c r="C1476" s="32"/>
      <c r="D1476" s="32"/>
      <c r="E1476" s="112"/>
      <c r="F1476" s="112"/>
      <c r="G1476" s="112"/>
      <c r="H1476" s="112"/>
      <c r="I1476" s="112"/>
      <c r="J1476" s="112"/>
      <c r="K1476" s="31"/>
      <c r="L1476" s="20"/>
      <c r="M1476" s="29"/>
      <c r="N1476" s="29"/>
      <c r="O1476" s="49"/>
      <c r="P1476" s="49"/>
      <c r="Q1476" s="49"/>
    </row>
    <row r="1477" spans="1:17" s="30" customFormat="1" ht="12.75">
      <c r="A1477" s="57" t="s">
        <v>477</v>
      </c>
      <c r="B1477" s="32"/>
      <c r="C1477" s="32"/>
      <c r="D1477" s="32"/>
      <c r="E1477" s="140" t="s">
        <v>1707</v>
      </c>
      <c r="F1477" s="140"/>
      <c r="G1477" s="140"/>
      <c r="H1477" s="140"/>
      <c r="I1477" s="140"/>
      <c r="J1477" s="140"/>
      <c r="K1477" s="31"/>
      <c r="L1477" s="20"/>
      <c r="M1477" s="29"/>
      <c r="N1477" s="29"/>
      <c r="O1477" s="49"/>
      <c r="P1477" s="49"/>
      <c r="Q1477" s="49"/>
    </row>
    <row r="1478" spans="1:17" s="30" customFormat="1" ht="40.8" customHeight="1">
      <c r="A1478" s="57" t="s">
        <v>471</v>
      </c>
      <c r="B1478" s="83" t="s">
        <v>1712</v>
      </c>
      <c r="C1478" s="33" t="s">
        <v>43</v>
      </c>
      <c r="D1478" s="32" t="s">
        <v>59</v>
      </c>
      <c r="E1478" s="134" t="s">
        <v>1713</v>
      </c>
      <c r="F1478" s="134"/>
      <c r="G1478" s="134"/>
      <c r="H1478" s="134"/>
      <c r="I1478" s="134"/>
      <c r="J1478" s="134"/>
      <c r="K1478" s="13">
        <v>1</v>
      </c>
      <c r="L1478" s="20" t="s">
        <v>2</v>
      </c>
      <c r="M1478" s="114">
        <v>17547.95</v>
      </c>
      <c r="N1478" s="114">
        <v>4023.31</v>
      </c>
      <c r="O1478" s="28">
        <f>SUM(K1478*M1478)</f>
        <v>17547.95</v>
      </c>
      <c r="P1478" s="29">
        <f>SUM(K1478*N1478)</f>
        <v>4023.31</v>
      </c>
      <c r="Q1478" s="29">
        <f>SUM(O1478:P1478)</f>
        <v>21571.260000000002</v>
      </c>
    </row>
    <row r="1479" spans="1:17" s="30" customFormat="1" ht="12.75">
      <c r="A1479" s="32"/>
      <c r="B1479" s="32"/>
      <c r="C1479" s="32"/>
      <c r="D1479" s="32"/>
      <c r="E1479" s="140" t="s">
        <v>1709</v>
      </c>
      <c r="F1479" s="140"/>
      <c r="G1479" s="140"/>
      <c r="H1479" s="140"/>
      <c r="I1479" s="140"/>
      <c r="J1479" s="140"/>
      <c r="K1479" s="31"/>
      <c r="L1479" s="20"/>
      <c r="M1479" s="29"/>
      <c r="N1479" s="49"/>
      <c r="O1479" s="49">
        <f>SUM(O1478)</f>
        <v>17547.95</v>
      </c>
      <c r="P1479" s="49">
        <f>SUM(P1478)</f>
        <v>4023.31</v>
      </c>
      <c r="Q1479" s="49">
        <f>SUM(Q1478)</f>
        <v>21571.260000000002</v>
      </c>
    </row>
    <row r="1480" spans="1:17" s="30" customFormat="1" ht="12.75">
      <c r="A1480" s="32"/>
      <c r="B1480" s="32"/>
      <c r="C1480" s="32"/>
      <c r="D1480" s="32"/>
      <c r="E1480" s="112"/>
      <c r="F1480" s="112"/>
      <c r="G1480" s="112"/>
      <c r="H1480" s="112"/>
      <c r="I1480" s="112"/>
      <c r="J1480" s="112"/>
      <c r="K1480" s="31"/>
      <c r="L1480" s="20"/>
      <c r="O1480" s="49"/>
      <c r="P1480" s="49"/>
      <c r="Q1480" s="49"/>
    </row>
    <row r="1481" spans="1:17" s="30" customFormat="1" ht="12.75">
      <c r="A1481" s="32"/>
      <c r="B1481" s="32"/>
      <c r="C1481" s="32"/>
      <c r="D1481" s="32"/>
      <c r="E1481" s="140" t="s">
        <v>1710</v>
      </c>
      <c r="F1481" s="140"/>
      <c r="G1481" s="140"/>
      <c r="H1481" s="140"/>
      <c r="I1481" s="140"/>
      <c r="J1481" s="140"/>
      <c r="K1481" s="31"/>
      <c r="L1481" s="20"/>
      <c r="O1481" s="49">
        <f>SUM(O1475+O1479)</f>
        <v>267125.75</v>
      </c>
      <c r="P1481" s="49">
        <f>SUM(P1475+P1479)</f>
        <v>10728.83</v>
      </c>
      <c r="Q1481" s="49">
        <f>SUM(Q1475+Q1479)</f>
        <v>277854.57999999996</v>
      </c>
    </row>
    <row r="1482" spans="1:17" s="30" customFormat="1" ht="12.75">
      <c r="A1482" s="32"/>
      <c r="B1482" s="32"/>
      <c r="C1482" s="32"/>
      <c r="D1482" s="32"/>
      <c r="E1482" s="112"/>
      <c r="F1482" s="112"/>
      <c r="G1482" s="112"/>
      <c r="H1482" s="112"/>
      <c r="I1482" s="112"/>
      <c r="J1482" s="112"/>
      <c r="K1482" s="31"/>
      <c r="L1482" s="20"/>
      <c r="O1482" s="49"/>
      <c r="P1482" s="49"/>
      <c r="Q1482" s="49"/>
    </row>
    <row r="1483" spans="1:15" ht="12.75">
      <c r="A1483" s="57" t="s">
        <v>489</v>
      </c>
      <c r="B1483" s="25"/>
      <c r="C1483" s="25"/>
      <c r="D1483" s="25"/>
      <c r="E1483" s="140" t="s">
        <v>473</v>
      </c>
      <c r="F1483" s="140"/>
      <c r="G1483" s="140"/>
      <c r="H1483" s="140"/>
      <c r="I1483" s="140"/>
      <c r="J1483" s="140"/>
      <c r="K1483" s="11"/>
      <c r="L1483" s="31"/>
      <c r="M1483" s="11"/>
      <c r="N1483" s="11"/>
      <c r="O1483" s="11"/>
    </row>
    <row r="1484" spans="1:15" ht="12.75">
      <c r="A1484" s="57" t="s">
        <v>493</v>
      </c>
      <c r="B1484" s="25"/>
      <c r="C1484" s="25"/>
      <c r="D1484" s="25"/>
      <c r="E1484" s="140" t="s">
        <v>474</v>
      </c>
      <c r="F1484" s="140"/>
      <c r="G1484" s="140"/>
      <c r="H1484" s="140"/>
      <c r="I1484" s="140"/>
      <c r="J1484" s="140"/>
      <c r="K1484" s="11"/>
      <c r="L1484" s="31"/>
      <c r="M1484" s="97"/>
      <c r="N1484" s="97"/>
      <c r="O1484" s="11"/>
    </row>
    <row r="1485" spans="1:17" s="30" customFormat="1" ht="31.8" customHeight="1">
      <c r="A1485" s="83" t="s">
        <v>1687</v>
      </c>
      <c r="B1485" s="32" t="s">
        <v>475</v>
      </c>
      <c r="C1485" s="33" t="s">
        <v>43</v>
      </c>
      <c r="D1485" s="32" t="s">
        <v>59</v>
      </c>
      <c r="E1485" s="134" t="s">
        <v>1450</v>
      </c>
      <c r="F1485" s="135"/>
      <c r="G1485" s="135"/>
      <c r="H1485" s="135"/>
      <c r="I1485" s="135"/>
      <c r="J1485" s="135"/>
      <c r="K1485" s="13">
        <v>1</v>
      </c>
      <c r="L1485" s="20" t="s">
        <v>2</v>
      </c>
      <c r="M1485" s="94">
        <v>64489.03</v>
      </c>
      <c r="N1485" s="95">
        <v>8436.21</v>
      </c>
      <c r="O1485" s="28">
        <f>SUM(K1485*M1485)</f>
        <v>64489.03</v>
      </c>
      <c r="P1485" s="29">
        <f>SUM(K1485*N1485)</f>
        <v>8436.21</v>
      </c>
      <c r="Q1485" s="29">
        <f>SUM(O1485:P1485)</f>
        <v>72925.23999999999</v>
      </c>
    </row>
    <row r="1486" spans="1:17" ht="12.75">
      <c r="A1486" s="25"/>
      <c r="B1486" s="25"/>
      <c r="C1486" s="25"/>
      <c r="D1486" s="25"/>
      <c r="E1486" s="140" t="s">
        <v>476</v>
      </c>
      <c r="F1486" s="140"/>
      <c r="G1486" s="140"/>
      <c r="H1486" s="140"/>
      <c r="I1486" s="140"/>
      <c r="J1486" s="140"/>
      <c r="K1486" s="11"/>
      <c r="L1486" s="20" t="s">
        <v>0</v>
      </c>
      <c r="O1486" s="49">
        <f>SUM(O1485)</f>
        <v>64489.03</v>
      </c>
      <c r="P1486" s="49">
        <f>SUM(P1485)</f>
        <v>8436.21</v>
      </c>
      <c r="Q1486" s="49">
        <f>SUM(Q1485)</f>
        <v>72925.23999999999</v>
      </c>
    </row>
    <row r="1487" spans="1:17" ht="12.75">
      <c r="A1487" s="25"/>
      <c r="B1487" s="25"/>
      <c r="C1487" s="25"/>
      <c r="D1487" s="25"/>
      <c r="E1487" s="11"/>
      <c r="F1487" s="11"/>
      <c r="G1487" s="11"/>
      <c r="H1487" s="11"/>
      <c r="I1487" s="11"/>
      <c r="J1487" s="11"/>
      <c r="K1487" s="11"/>
      <c r="L1487" s="20"/>
      <c r="M1487" s="18"/>
      <c r="N1487" s="35"/>
      <c r="O1487" s="18"/>
      <c r="P1487" s="35"/>
      <c r="Q1487" s="18"/>
    </row>
    <row r="1488" spans="1:15" ht="12.75">
      <c r="A1488" s="57" t="s">
        <v>494</v>
      </c>
      <c r="B1488" s="25"/>
      <c r="C1488" s="25"/>
      <c r="D1488" s="25"/>
      <c r="E1488" s="140" t="s">
        <v>478</v>
      </c>
      <c r="F1488" s="140"/>
      <c r="G1488" s="140"/>
      <c r="H1488" s="140"/>
      <c r="I1488" s="140"/>
      <c r="J1488" s="140"/>
      <c r="K1488" s="11"/>
      <c r="L1488" s="31"/>
      <c r="M1488" s="11"/>
      <c r="N1488" s="11"/>
      <c r="O1488" s="11"/>
    </row>
    <row r="1489" spans="1:17" s="30" customFormat="1" ht="30" customHeight="1">
      <c r="A1489" s="83" t="s">
        <v>1688</v>
      </c>
      <c r="B1489" s="32" t="s">
        <v>484</v>
      </c>
      <c r="C1489" s="32" t="s">
        <v>42</v>
      </c>
      <c r="D1489" s="32"/>
      <c r="E1489" s="134" t="s">
        <v>1335</v>
      </c>
      <c r="F1489" s="135"/>
      <c r="G1489" s="135"/>
      <c r="H1489" s="135"/>
      <c r="I1489" s="135"/>
      <c r="J1489" s="135"/>
      <c r="K1489" s="14">
        <v>459.37</v>
      </c>
      <c r="L1489" s="20" t="s">
        <v>1</v>
      </c>
      <c r="M1489" s="13">
        <v>0.89</v>
      </c>
      <c r="N1489" s="13">
        <v>0.18</v>
      </c>
      <c r="O1489" s="28">
        <f aca="true" t="shared" si="254" ref="O1489:O1498">SUM(K1489*M1489)</f>
        <v>408.83930000000004</v>
      </c>
      <c r="P1489" s="29">
        <f aca="true" t="shared" si="255" ref="P1489:P1498">SUM(K1489*N1489)</f>
        <v>82.6866</v>
      </c>
      <c r="Q1489" s="29">
        <f aca="true" t="shared" si="256" ref="Q1489:Q1495">SUM(O1489:P1489)</f>
        <v>491.52590000000004</v>
      </c>
    </row>
    <row r="1490" spans="1:17" s="30" customFormat="1" ht="12.75">
      <c r="A1490" s="83" t="s">
        <v>1689</v>
      </c>
      <c r="B1490" s="32">
        <v>72897</v>
      </c>
      <c r="C1490" s="32" t="s">
        <v>42</v>
      </c>
      <c r="D1490" s="32"/>
      <c r="E1490" s="64" t="s">
        <v>81</v>
      </c>
      <c r="F1490" s="31"/>
      <c r="G1490" s="31"/>
      <c r="H1490" s="31"/>
      <c r="I1490" s="31"/>
      <c r="J1490" s="31"/>
      <c r="K1490" s="15">
        <v>84</v>
      </c>
      <c r="L1490" s="20" t="s">
        <v>4</v>
      </c>
      <c r="M1490" s="13">
        <v>9.28</v>
      </c>
      <c r="N1490" s="15">
        <v>20.56</v>
      </c>
      <c r="O1490" s="28">
        <f t="shared" si="254"/>
        <v>779.52</v>
      </c>
      <c r="P1490" s="29">
        <f t="shared" si="255"/>
        <v>1727.04</v>
      </c>
      <c r="Q1490" s="29">
        <f t="shared" si="256"/>
        <v>2506.56</v>
      </c>
    </row>
    <row r="1491" spans="1:17" s="30" customFormat="1" ht="54.6" customHeight="1">
      <c r="A1491" s="83" t="s">
        <v>1690</v>
      </c>
      <c r="B1491" s="32">
        <v>5719</v>
      </c>
      <c r="C1491" s="32" t="s">
        <v>42</v>
      </c>
      <c r="D1491" s="32"/>
      <c r="E1491" s="134" t="s">
        <v>1662</v>
      </c>
      <c r="F1491" s="135"/>
      <c r="G1491" s="135"/>
      <c r="H1491" s="135"/>
      <c r="I1491" s="135"/>
      <c r="J1491" s="135"/>
      <c r="K1491" s="15">
        <v>42</v>
      </c>
      <c r="L1491" s="82" t="s">
        <v>4</v>
      </c>
      <c r="M1491" s="13">
        <v>87.99</v>
      </c>
      <c r="N1491" s="15">
        <v>60.95</v>
      </c>
      <c r="O1491" s="28">
        <f>SUM(K1491*M1491)</f>
        <v>3695.58</v>
      </c>
      <c r="P1491" s="29">
        <f>SUM(K1491*N1491)</f>
        <v>2559.9</v>
      </c>
      <c r="Q1491" s="29">
        <f t="shared" si="256"/>
        <v>6255.48</v>
      </c>
    </row>
    <row r="1492" spans="1:17" s="30" customFormat="1" ht="41.4" customHeight="1">
      <c r="A1492" s="83" t="s">
        <v>1691</v>
      </c>
      <c r="B1492" s="32">
        <v>97083</v>
      </c>
      <c r="C1492" s="32" t="s">
        <v>42</v>
      </c>
      <c r="D1492" s="32"/>
      <c r="E1492" s="134" t="s">
        <v>1447</v>
      </c>
      <c r="F1492" s="135"/>
      <c r="G1492" s="135"/>
      <c r="H1492" s="135"/>
      <c r="I1492" s="135"/>
      <c r="J1492" s="135"/>
      <c r="K1492" s="13">
        <v>77</v>
      </c>
      <c r="L1492" s="20" t="s">
        <v>1</v>
      </c>
      <c r="M1492" s="13">
        <v>0.55</v>
      </c>
      <c r="N1492" s="13">
        <v>2.91</v>
      </c>
      <c r="O1492" s="28">
        <f t="shared" si="254"/>
        <v>42.35</v>
      </c>
      <c r="P1492" s="29">
        <f>SUM(K1492*N1492)</f>
        <v>224.07000000000002</v>
      </c>
      <c r="Q1492" s="29">
        <f t="shared" si="256"/>
        <v>266.42</v>
      </c>
    </row>
    <row r="1493" spans="1:17" s="30" customFormat="1" ht="30.6" customHeight="1">
      <c r="A1493" s="83" t="s">
        <v>1692</v>
      </c>
      <c r="B1493" s="32">
        <v>96624</v>
      </c>
      <c r="C1493" s="32" t="s">
        <v>42</v>
      </c>
      <c r="D1493" s="32"/>
      <c r="E1493" s="134" t="s">
        <v>1448</v>
      </c>
      <c r="F1493" s="135"/>
      <c r="G1493" s="135"/>
      <c r="H1493" s="135"/>
      <c r="I1493" s="135"/>
      <c r="J1493" s="135"/>
      <c r="K1493" s="13">
        <v>7.7</v>
      </c>
      <c r="L1493" s="20" t="s">
        <v>4</v>
      </c>
      <c r="M1493" s="13">
        <v>91.4</v>
      </c>
      <c r="N1493" s="15">
        <v>32.5</v>
      </c>
      <c r="O1493" s="28">
        <f t="shared" si="254"/>
        <v>703.7800000000001</v>
      </c>
      <c r="P1493" s="29">
        <f>SUM(K1493*N1493)</f>
        <v>250.25</v>
      </c>
      <c r="Q1493" s="29">
        <f t="shared" si="256"/>
        <v>954.0300000000001</v>
      </c>
    </row>
    <row r="1494" spans="1:17" s="30" customFormat="1" ht="12.75">
      <c r="A1494" s="83" t="s">
        <v>1693</v>
      </c>
      <c r="B1494" s="83" t="s">
        <v>1444</v>
      </c>
      <c r="C1494" s="33" t="s">
        <v>43</v>
      </c>
      <c r="D1494" s="32"/>
      <c r="E1494" s="137" t="s">
        <v>1449</v>
      </c>
      <c r="F1494" s="138"/>
      <c r="G1494" s="138"/>
      <c r="H1494" s="138"/>
      <c r="I1494" s="138"/>
      <c r="J1494" s="138"/>
      <c r="K1494" s="13">
        <v>77</v>
      </c>
      <c r="L1494" s="20" t="s">
        <v>1</v>
      </c>
      <c r="M1494" s="15">
        <v>196.5</v>
      </c>
      <c r="N1494" s="13">
        <v>29.44</v>
      </c>
      <c r="O1494" s="28">
        <f t="shared" si="254"/>
        <v>15130.5</v>
      </c>
      <c r="P1494" s="29">
        <f>SUM(K1494*N1494)</f>
        <v>2266.88</v>
      </c>
      <c r="Q1494" s="29">
        <f t="shared" si="256"/>
        <v>17397.38</v>
      </c>
    </row>
    <row r="1495" spans="1:17" s="30" customFormat="1" ht="28.2" customHeight="1">
      <c r="A1495" s="83" t="s">
        <v>1694</v>
      </c>
      <c r="B1495" s="32">
        <v>92398</v>
      </c>
      <c r="C1495" s="32" t="s">
        <v>42</v>
      </c>
      <c r="D1495" s="32"/>
      <c r="E1495" s="135" t="s">
        <v>480</v>
      </c>
      <c r="F1495" s="135"/>
      <c r="G1495" s="135"/>
      <c r="H1495" s="135"/>
      <c r="I1495" s="135"/>
      <c r="J1495" s="135"/>
      <c r="K1495" s="14">
        <v>459.37</v>
      </c>
      <c r="L1495" s="20" t="s">
        <v>1</v>
      </c>
      <c r="M1495" s="15">
        <v>81.54</v>
      </c>
      <c r="N1495" s="13">
        <v>10.6</v>
      </c>
      <c r="O1495" s="28">
        <f t="shared" si="254"/>
        <v>37457.029800000004</v>
      </c>
      <c r="P1495" s="29">
        <f t="shared" si="255"/>
        <v>4869.322</v>
      </c>
      <c r="Q1495" s="29">
        <f t="shared" si="256"/>
        <v>42326.351800000004</v>
      </c>
    </row>
    <row r="1496" spans="1:17" s="30" customFormat="1" ht="55.8" customHeight="1">
      <c r="A1496" s="83" t="s">
        <v>1695</v>
      </c>
      <c r="B1496" s="32">
        <v>94277</v>
      </c>
      <c r="C1496" s="32" t="s">
        <v>42</v>
      </c>
      <c r="D1496" s="32"/>
      <c r="E1496" s="135" t="s">
        <v>481</v>
      </c>
      <c r="F1496" s="135"/>
      <c r="G1496" s="135"/>
      <c r="H1496" s="135"/>
      <c r="I1496" s="135"/>
      <c r="J1496" s="135"/>
      <c r="K1496" s="15">
        <v>139.5</v>
      </c>
      <c r="L1496" s="20" t="s">
        <v>6</v>
      </c>
      <c r="M1496" s="15">
        <v>33.89</v>
      </c>
      <c r="N1496" s="15">
        <v>15.15</v>
      </c>
      <c r="O1496" s="28">
        <f t="shared" si="254"/>
        <v>4727.655</v>
      </c>
      <c r="P1496" s="29">
        <f t="shared" si="255"/>
        <v>2113.425</v>
      </c>
      <c r="Q1496" s="29">
        <f>SUM(O1496:P1496)+0.01</f>
        <v>6841.09</v>
      </c>
    </row>
    <row r="1497" spans="1:17" s="30" customFormat="1" ht="30" customHeight="1">
      <c r="A1497" s="83" t="s">
        <v>1696</v>
      </c>
      <c r="B1497" s="32">
        <v>102513</v>
      </c>
      <c r="C1497" s="32" t="s">
        <v>42</v>
      </c>
      <c r="D1497" s="32"/>
      <c r="E1497" s="135" t="s">
        <v>1717</v>
      </c>
      <c r="F1497" s="135"/>
      <c r="G1497" s="135"/>
      <c r="H1497" s="135"/>
      <c r="I1497" s="135"/>
      <c r="J1497" s="135"/>
      <c r="K1497" s="13">
        <v>14.6</v>
      </c>
      <c r="L1497" s="20" t="s">
        <v>1</v>
      </c>
      <c r="M1497" s="15">
        <v>17.74</v>
      </c>
      <c r="N1497" s="13">
        <v>31.83</v>
      </c>
      <c r="O1497" s="28">
        <f>SUM(K1497*M1497)</f>
        <v>259.00399999999996</v>
      </c>
      <c r="P1497" s="29">
        <f>SUM(K1497*N1497)</f>
        <v>464.71799999999996</v>
      </c>
      <c r="Q1497" s="29">
        <f>SUM(O1497:P1497)</f>
        <v>723.722</v>
      </c>
    </row>
    <row r="1498" spans="1:17" s="30" customFormat="1" ht="12.75">
      <c r="A1498" s="83" t="s">
        <v>1716</v>
      </c>
      <c r="B1498" s="32" t="s">
        <v>483</v>
      </c>
      <c r="C1498" s="33" t="s">
        <v>43</v>
      </c>
      <c r="D1498" s="32" t="s">
        <v>59</v>
      </c>
      <c r="E1498" s="64" t="s">
        <v>482</v>
      </c>
      <c r="F1498" s="31"/>
      <c r="G1498" s="31"/>
      <c r="H1498" s="31"/>
      <c r="I1498" s="31"/>
      <c r="J1498" s="31"/>
      <c r="K1498" s="13">
        <v>1</v>
      </c>
      <c r="L1498" s="20" t="s">
        <v>2</v>
      </c>
      <c r="M1498" s="94">
        <v>30675.19</v>
      </c>
      <c r="N1498" s="95">
        <v>7012.15</v>
      </c>
      <c r="O1498" s="28">
        <f t="shared" si="254"/>
        <v>30675.19</v>
      </c>
      <c r="P1498" s="29">
        <f t="shared" si="255"/>
        <v>7012.15</v>
      </c>
      <c r="Q1498" s="29">
        <f>SUM(O1498:P1498)</f>
        <v>37687.34</v>
      </c>
    </row>
    <row r="1499" spans="1:17" s="30" customFormat="1" ht="12.75">
      <c r="A1499" s="32"/>
      <c r="B1499" s="32"/>
      <c r="C1499" s="32"/>
      <c r="D1499" s="32"/>
      <c r="E1499" s="140" t="s">
        <v>479</v>
      </c>
      <c r="F1499" s="140"/>
      <c r="G1499" s="140"/>
      <c r="H1499" s="140"/>
      <c r="I1499" s="140"/>
      <c r="J1499" s="140"/>
      <c r="K1499" s="31"/>
      <c r="L1499" s="20" t="s">
        <v>0</v>
      </c>
      <c r="O1499" s="49">
        <f>SUM(O1489:O1498)</f>
        <v>93879.44810000001</v>
      </c>
      <c r="P1499" s="49">
        <f>SUM(P1489:P1498)+0.01</f>
        <v>21570.451599999997</v>
      </c>
      <c r="Q1499" s="49">
        <f>SUM(Q1489:Q1498)</f>
        <v>115449.8997</v>
      </c>
    </row>
    <row r="1500" spans="1:17" ht="12.75">
      <c r="A1500" s="25"/>
      <c r="B1500" s="25"/>
      <c r="C1500" s="25"/>
      <c r="D1500" s="25"/>
      <c r="E1500" s="11"/>
      <c r="F1500" s="11"/>
      <c r="G1500" s="11"/>
      <c r="H1500" s="11"/>
      <c r="I1500" s="11"/>
      <c r="J1500" s="11"/>
      <c r="K1500" s="11"/>
      <c r="L1500" s="20"/>
      <c r="M1500" s="18"/>
      <c r="N1500" s="18"/>
      <c r="O1500" s="18"/>
      <c r="P1500" s="18"/>
      <c r="Q1500" s="18"/>
    </row>
    <row r="1501" spans="1:15" ht="12.75">
      <c r="A1501" s="57" t="s">
        <v>495</v>
      </c>
      <c r="B1501" s="25"/>
      <c r="C1501" s="25"/>
      <c r="D1501" s="25"/>
      <c r="E1501" s="140" t="s">
        <v>485</v>
      </c>
      <c r="F1501" s="140"/>
      <c r="G1501" s="140"/>
      <c r="H1501" s="140"/>
      <c r="I1501" s="140"/>
      <c r="J1501" s="140"/>
      <c r="K1501" s="11"/>
      <c r="L1501" s="31"/>
      <c r="M1501" s="11"/>
      <c r="N1501" s="11"/>
      <c r="O1501" s="11"/>
    </row>
    <row r="1502" spans="1:17" s="30" customFormat="1" ht="27" customHeight="1">
      <c r="A1502" s="83" t="s">
        <v>1697</v>
      </c>
      <c r="B1502" s="32" t="s">
        <v>484</v>
      </c>
      <c r="C1502" s="32" t="s">
        <v>42</v>
      </c>
      <c r="D1502" s="32"/>
      <c r="E1502" s="134" t="s">
        <v>1335</v>
      </c>
      <c r="F1502" s="135"/>
      <c r="G1502" s="135"/>
      <c r="H1502" s="135"/>
      <c r="I1502" s="135"/>
      <c r="J1502" s="135"/>
      <c r="K1502" s="13">
        <v>72.5</v>
      </c>
      <c r="L1502" s="20" t="s">
        <v>1</v>
      </c>
      <c r="M1502" s="13">
        <v>0.89</v>
      </c>
      <c r="N1502" s="13">
        <v>0.18</v>
      </c>
      <c r="O1502" s="28">
        <f>SUM(K1502*M1502)</f>
        <v>64.525</v>
      </c>
      <c r="P1502" s="29">
        <f>SUM(K1502*N1502)</f>
        <v>13.049999999999999</v>
      </c>
      <c r="Q1502" s="29">
        <f>SUM(O1502:P1502)</f>
        <v>77.575</v>
      </c>
    </row>
    <row r="1503" spans="1:17" s="30" customFormat="1" ht="12.75">
      <c r="A1503" s="83" t="s">
        <v>1698</v>
      </c>
      <c r="B1503" s="32">
        <v>72897</v>
      </c>
      <c r="C1503" s="32" t="s">
        <v>42</v>
      </c>
      <c r="D1503" s="32"/>
      <c r="E1503" s="64" t="s">
        <v>81</v>
      </c>
      <c r="F1503" s="31"/>
      <c r="G1503" s="31"/>
      <c r="H1503" s="31"/>
      <c r="I1503" s="31"/>
      <c r="J1503" s="31"/>
      <c r="K1503" s="13">
        <v>7.5</v>
      </c>
      <c r="L1503" s="20" t="s">
        <v>4</v>
      </c>
      <c r="M1503" s="13">
        <v>9.28</v>
      </c>
      <c r="N1503" s="15">
        <v>20.56</v>
      </c>
      <c r="O1503" s="28">
        <f>SUM(K1503*M1503)</f>
        <v>69.6</v>
      </c>
      <c r="P1503" s="29">
        <f>SUM(K1503*N1503)</f>
        <v>154.2</v>
      </c>
      <c r="Q1503" s="29">
        <f>SUM(O1503:P1503)</f>
        <v>223.79999999999998</v>
      </c>
    </row>
    <row r="1504" spans="1:17" s="30" customFormat="1" ht="12.75">
      <c r="A1504" s="83" t="s">
        <v>1699</v>
      </c>
      <c r="B1504" s="32">
        <v>98520</v>
      </c>
      <c r="C1504" s="32" t="s">
        <v>42</v>
      </c>
      <c r="D1504" s="32"/>
      <c r="E1504" s="64" t="s">
        <v>487</v>
      </c>
      <c r="F1504" s="31"/>
      <c r="G1504" s="31"/>
      <c r="H1504" s="31"/>
      <c r="I1504" s="31"/>
      <c r="J1504" s="31"/>
      <c r="K1504" s="13">
        <v>72.5</v>
      </c>
      <c r="L1504" s="20" t="s">
        <v>1</v>
      </c>
      <c r="M1504" s="13">
        <v>5.28</v>
      </c>
      <c r="N1504" s="13">
        <v>1.33</v>
      </c>
      <c r="O1504" s="28">
        <f>SUM(K1504*M1504)</f>
        <v>382.8</v>
      </c>
      <c r="P1504" s="29">
        <f>SUM(K1504*N1504)</f>
        <v>96.42500000000001</v>
      </c>
      <c r="Q1504" s="29">
        <f>SUM(O1504:P1504)</f>
        <v>479.225</v>
      </c>
    </row>
    <row r="1505" spans="1:17" s="30" customFormat="1" ht="12.75">
      <c r="A1505" s="83" t="s">
        <v>1700</v>
      </c>
      <c r="B1505" s="32">
        <v>98504</v>
      </c>
      <c r="C1505" s="32" t="s">
        <v>42</v>
      </c>
      <c r="D1505" s="32"/>
      <c r="E1505" s="64" t="s">
        <v>488</v>
      </c>
      <c r="F1505" s="31"/>
      <c r="G1505" s="31"/>
      <c r="H1505" s="31"/>
      <c r="I1505" s="31"/>
      <c r="J1505" s="31"/>
      <c r="K1505" s="13">
        <v>72.5</v>
      </c>
      <c r="L1505" s="20" t="s">
        <v>1</v>
      </c>
      <c r="M1505" s="15">
        <v>22.4</v>
      </c>
      <c r="N1505" s="13">
        <v>3.33</v>
      </c>
      <c r="O1505" s="28">
        <f>SUM(K1505*M1505)</f>
        <v>1624</v>
      </c>
      <c r="P1505" s="29">
        <f>SUM(K1505*N1505)</f>
        <v>241.425</v>
      </c>
      <c r="Q1505" s="29">
        <f>SUM(O1505:P1505)</f>
        <v>1865.425</v>
      </c>
    </row>
    <row r="1506" spans="1:17" s="30" customFormat="1" ht="12.75">
      <c r="A1506" s="32"/>
      <c r="B1506" s="32"/>
      <c r="C1506" s="32"/>
      <c r="D1506" s="32"/>
      <c r="E1506" s="140" t="s">
        <v>486</v>
      </c>
      <c r="F1506" s="140"/>
      <c r="G1506" s="140"/>
      <c r="H1506" s="140"/>
      <c r="I1506" s="140"/>
      <c r="J1506" s="140"/>
      <c r="K1506" s="31"/>
      <c r="L1506" s="20" t="s">
        <v>0</v>
      </c>
      <c r="O1506" s="49">
        <f>SUM(O1502:O1505)</f>
        <v>2140.925</v>
      </c>
      <c r="P1506" s="49">
        <f>SUM(P1502:P1505)+0.01</f>
        <v>505.11</v>
      </c>
      <c r="Q1506" s="49">
        <f>SUM(Q1502:Q1505)+0.01</f>
        <v>2646.0350000000003</v>
      </c>
    </row>
    <row r="1507" spans="1:17" s="30" customFormat="1" ht="12.75">
      <c r="A1507" s="32"/>
      <c r="B1507" s="32"/>
      <c r="C1507" s="32"/>
      <c r="D1507" s="32"/>
      <c r="E1507" s="31"/>
      <c r="F1507" s="31"/>
      <c r="G1507" s="31"/>
      <c r="H1507" s="31"/>
      <c r="I1507" s="31"/>
      <c r="J1507" s="31"/>
      <c r="K1507" s="31"/>
      <c r="L1507" s="20"/>
      <c r="M1507" s="35"/>
      <c r="N1507" s="35"/>
      <c r="O1507" s="35"/>
      <c r="P1507" s="29"/>
      <c r="Q1507" s="29"/>
    </row>
    <row r="1508" spans="1:17" s="30" customFormat="1" ht="12.75">
      <c r="A1508" s="32"/>
      <c r="B1508" s="32"/>
      <c r="C1508" s="32"/>
      <c r="D1508" s="32"/>
      <c r="E1508" s="62" t="s">
        <v>413</v>
      </c>
      <c r="F1508" s="31"/>
      <c r="G1508" s="31"/>
      <c r="H1508" s="31"/>
      <c r="I1508" s="31"/>
      <c r="J1508" s="31"/>
      <c r="K1508" s="31"/>
      <c r="L1508" s="20" t="s">
        <v>0</v>
      </c>
      <c r="O1508" s="49">
        <f>SUM(O1486+O1499+O1506)</f>
        <v>160509.4031</v>
      </c>
      <c r="P1508" s="49">
        <f>SUM(P1486+P1499+P1506)</f>
        <v>30511.771599999996</v>
      </c>
      <c r="Q1508" s="49">
        <f>SUM(Q1486+Q1499+Q1506)+0.01</f>
        <v>191021.1847</v>
      </c>
    </row>
    <row r="1509" spans="1:17" ht="12.75">
      <c r="A1509" s="25"/>
      <c r="B1509" s="25"/>
      <c r="C1509" s="25"/>
      <c r="D1509" s="25"/>
      <c r="E1509" s="62"/>
      <c r="F1509" s="11"/>
      <c r="G1509" s="11"/>
      <c r="H1509" s="11"/>
      <c r="I1509" s="11"/>
      <c r="J1509" s="11"/>
      <c r="K1509" s="11"/>
      <c r="L1509" s="20"/>
      <c r="M1509" s="18"/>
      <c r="N1509" s="18"/>
      <c r="O1509" s="18"/>
      <c r="P1509" s="18"/>
      <c r="Q1509" s="17"/>
    </row>
    <row r="1510" spans="1:15" ht="12.75">
      <c r="A1510" s="57" t="s">
        <v>1701</v>
      </c>
      <c r="B1510" s="25"/>
      <c r="C1510" s="25"/>
      <c r="D1510" s="25"/>
      <c r="E1510" s="62" t="s">
        <v>490</v>
      </c>
      <c r="F1510" s="11"/>
      <c r="G1510" s="11"/>
      <c r="H1510" s="11"/>
      <c r="I1510" s="11"/>
      <c r="J1510" s="11"/>
      <c r="K1510" s="11"/>
      <c r="L1510" s="31"/>
      <c r="M1510" s="11"/>
      <c r="N1510" s="11"/>
      <c r="O1510" s="11"/>
    </row>
    <row r="1511" spans="1:17" s="30" customFormat="1" ht="12.75">
      <c r="A1511" s="83" t="s">
        <v>1702</v>
      </c>
      <c r="B1511" s="32" t="s">
        <v>32</v>
      </c>
      <c r="C1511" s="33" t="s">
        <v>43</v>
      </c>
      <c r="D1511" s="32" t="s">
        <v>59</v>
      </c>
      <c r="E1511" s="64" t="s">
        <v>31</v>
      </c>
      <c r="F1511" s="31"/>
      <c r="G1511" s="31"/>
      <c r="H1511" s="31"/>
      <c r="I1511" s="31"/>
      <c r="J1511" s="31"/>
      <c r="K1511" s="13">
        <v>1</v>
      </c>
      <c r="L1511" s="20" t="s">
        <v>2</v>
      </c>
      <c r="M1511" s="95">
        <v>1247.93</v>
      </c>
      <c r="N1511" s="16">
        <v>1996.68</v>
      </c>
      <c r="O1511" s="28">
        <f>SUM(K1511*M1511)</f>
        <v>1247.93</v>
      </c>
      <c r="P1511" s="29">
        <f>SUM(K1511*N1511)</f>
        <v>1996.68</v>
      </c>
      <c r="Q1511" s="29">
        <f>SUM(O1511:P1511)</f>
        <v>3244.61</v>
      </c>
    </row>
    <row r="1512" spans="1:17" s="30" customFormat="1" ht="12.75">
      <c r="A1512" s="83" t="s">
        <v>1703</v>
      </c>
      <c r="B1512" s="32">
        <v>72897</v>
      </c>
      <c r="C1512" s="32" t="s">
        <v>42</v>
      </c>
      <c r="D1512" s="32"/>
      <c r="E1512" s="64" t="s">
        <v>81</v>
      </c>
      <c r="F1512" s="31"/>
      <c r="G1512" s="31"/>
      <c r="H1512" s="31"/>
      <c r="I1512" s="31"/>
      <c r="J1512" s="31"/>
      <c r="K1512" s="15">
        <v>24</v>
      </c>
      <c r="L1512" s="20" t="s">
        <v>4</v>
      </c>
      <c r="M1512" s="13">
        <v>9.28</v>
      </c>
      <c r="N1512" s="15">
        <v>20.56</v>
      </c>
      <c r="O1512" s="28">
        <f>SUM(K1512*M1512)</f>
        <v>222.71999999999997</v>
      </c>
      <c r="P1512" s="29">
        <f>SUM(K1512*N1512)</f>
        <v>493.43999999999994</v>
      </c>
      <c r="Q1512" s="29">
        <f>SUM(O1512:P1512)</f>
        <v>716.1599999999999</v>
      </c>
    </row>
    <row r="1513" spans="1:17" s="30" customFormat="1" ht="12.75">
      <c r="A1513" s="83" t="s">
        <v>1704</v>
      </c>
      <c r="B1513" s="32" t="s">
        <v>492</v>
      </c>
      <c r="C1513" s="33" t="s">
        <v>43</v>
      </c>
      <c r="D1513" s="32"/>
      <c r="E1513" s="64" t="s">
        <v>491</v>
      </c>
      <c r="F1513" s="31"/>
      <c r="G1513" s="31"/>
      <c r="H1513" s="31"/>
      <c r="I1513" s="31"/>
      <c r="J1513" s="31"/>
      <c r="K1513" s="16">
        <v>6913.71</v>
      </c>
      <c r="L1513" s="20" t="s">
        <v>1</v>
      </c>
      <c r="M1513" s="13">
        <v>1.5</v>
      </c>
      <c r="N1513" s="13">
        <v>2.85</v>
      </c>
      <c r="O1513" s="28">
        <f>SUM(K1513*M1513)</f>
        <v>10370.565</v>
      </c>
      <c r="P1513" s="29">
        <f>SUM(K1513*N1513)</f>
        <v>19704.073500000002</v>
      </c>
      <c r="Q1513" s="29">
        <f>SUM(O1513:P1513)</f>
        <v>30074.6385</v>
      </c>
    </row>
    <row r="1514" spans="1:17" s="30" customFormat="1" ht="12.75">
      <c r="A1514" s="32"/>
      <c r="B1514" s="32"/>
      <c r="C1514" s="32"/>
      <c r="D1514" s="32"/>
      <c r="E1514" s="62" t="s">
        <v>414</v>
      </c>
      <c r="F1514" s="31"/>
      <c r="G1514" s="31"/>
      <c r="H1514" s="31"/>
      <c r="I1514" s="31"/>
      <c r="J1514" s="31"/>
      <c r="K1514" s="31"/>
      <c r="L1514" s="20" t="s">
        <v>0</v>
      </c>
      <c r="O1514" s="49">
        <f>SUM(O1511:O1513)</f>
        <v>11841.215</v>
      </c>
      <c r="P1514" s="49">
        <f>SUM(P1511:P1513)</f>
        <v>22194.1935</v>
      </c>
      <c r="Q1514" s="49">
        <f>SUM(Q1511:Q1513)</f>
        <v>34035.4085</v>
      </c>
    </row>
    <row r="1515" spans="1:17" ht="12.75">
      <c r="A1515" s="25"/>
      <c r="B1515" s="25"/>
      <c r="C1515" s="25"/>
      <c r="D1515" s="25"/>
      <c r="E1515" s="11"/>
      <c r="F1515" s="11"/>
      <c r="G1515" s="11"/>
      <c r="H1515" s="11"/>
      <c r="I1515" s="11"/>
      <c r="J1515" s="11"/>
      <c r="K1515" s="11"/>
      <c r="L1515" s="31"/>
      <c r="M1515" s="11"/>
      <c r="N1515" s="11"/>
      <c r="O1515" s="18"/>
      <c r="P1515" s="18"/>
      <c r="Q1515" s="18"/>
    </row>
    <row r="1516" spans="1:15" ht="12.75">
      <c r="A1516" s="25"/>
      <c r="B1516" s="25"/>
      <c r="C1516" s="25"/>
      <c r="D1516" s="25"/>
      <c r="E1516" s="11"/>
      <c r="F1516" s="11"/>
      <c r="G1516" s="11"/>
      <c r="H1516" s="11"/>
      <c r="I1516" s="11"/>
      <c r="J1516" s="11"/>
      <c r="K1516" s="11"/>
      <c r="L1516" s="31"/>
      <c r="M1516" s="11"/>
      <c r="N1516" s="11"/>
      <c r="O1516" s="11"/>
    </row>
    <row r="1517" spans="1:17" ht="12.75">
      <c r="A1517" s="25"/>
      <c r="B1517" s="25"/>
      <c r="C1517" s="25"/>
      <c r="D1517" s="25"/>
      <c r="E1517" s="166" t="s">
        <v>12</v>
      </c>
      <c r="F1517" s="166"/>
      <c r="G1517" s="166"/>
      <c r="H1517" s="166"/>
      <c r="I1517" s="166"/>
      <c r="J1517" s="166"/>
      <c r="K1517" s="166"/>
      <c r="L1517" s="20" t="s">
        <v>0</v>
      </c>
      <c r="O1517" s="24">
        <f>SUM(O82+O88+O355+O518+O743+O1024+O1264+O1392+O1462+O1466+O1470+O1481+O1508+O1514)</f>
        <v>13146950.810800003</v>
      </c>
      <c r="P1517" s="24">
        <f>SUM(P82+P88+P355+P518+P743+P1024+P1264+P1392+P1462+P1466+P1470+P1481+P1508+P1514)</f>
        <v>3146757.6049000006</v>
      </c>
      <c r="Q1517" s="24">
        <f>SUM(Q82+Q88+Q355+Q518+Q743+Q1024+Q1264+Q1392+Q1462+Q1466+Q1470+Q1481+Q1508+Q1514)</f>
        <v>16293708.405700002</v>
      </c>
    </row>
    <row r="1518" spans="15:17" ht="12.75">
      <c r="O1518" s="76"/>
      <c r="P1518" s="65"/>
      <c r="Q1518" s="76"/>
    </row>
    <row r="1519" ht="12.75">
      <c r="Q1519" s="22"/>
    </row>
    <row r="1520" spans="5:10" ht="12.75">
      <c r="E1520" s="144" t="s">
        <v>1261</v>
      </c>
      <c r="F1520" s="144"/>
      <c r="G1520" s="144"/>
      <c r="H1520" s="144"/>
      <c r="I1520" s="144"/>
      <c r="J1520" s="144"/>
    </row>
    <row r="1521" spans="5:10" ht="12.75">
      <c r="E1521" s="77"/>
      <c r="F1521" s="77"/>
      <c r="G1521" s="77"/>
      <c r="H1521" s="77"/>
      <c r="I1521" s="77"/>
      <c r="J1521" s="77"/>
    </row>
    <row r="1524" spans="5:10" ht="12.75">
      <c r="E1524" s="145" t="s">
        <v>1257</v>
      </c>
      <c r="F1524" s="145"/>
      <c r="G1524" s="145"/>
      <c r="H1524" s="145"/>
      <c r="I1524" s="145"/>
      <c r="J1524" s="145"/>
    </row>
    <row r="1525" spans="5:10" ht="12.75">
      <c r="E1525" s="145" t="s">
        <v>1258</v>
      </c>
      <c r="F1525" s="145"/>
      <c r="G1525" s="145"/>
      <c r="H1525" s="145"/>
      <c r="I1525" s="145"/>
      <c r="J1525" s="145"/>
    </row>
  </sheetData>
  <protectedRanges>
    <protectedRange sqref="E1520:E1521" name="Intervalo1"/>
    <protectedRange sqref="E1525" name="Intervalo1_1"/>
  </protectedRanges>
  <mergeCells count="1210">
    <mergeCell ref="E1077:J1077"/>
    <mergeCell ref="E1140:J1140"/>
    <mergeCell ref="E1136:J1136"/>
    <mergeCell ref="E1135:J1135"/>
    <mergeCell ref="E1132:J1132"/>
    <mergeCell ref="E1138:J1138"/>
    <mergeCell ref="E1139:J1139"/>
    <mergeCell ref="E1141:J1141"/>
    <mergeCell ref="E1142:J1142"/>
    <mergeCell ref="E1175:J1175"/>
    <mergeCell ref="E1176:J1176"/>
    <mergeCell ref="E1187:J1187"/>
    <mergeCell ref="E1184:J1184"/>
    <mergeCell ref="E1180:J1180"/>
    <mergeCell ref="E1182:J1182"/>
    <mergeCell ref="E1057:J1057"/>
    <mergeCell ref="E1058:J1058"/>
    <mergeCell ref="E1059:J1059"/>
    <mergeCell ref="E1060:J1060"/>
    <mergeCell ref="E1061:J1061"/>
    <mergeCell ref="E1062:J1062"/>
    <mergeCell ref="E1065:J1065"/>
    <mergeCell ref="E1066:J1066"/>
    <mergeCell ref="E1067:J1067"/>
    <mergeCell ref="E1076:J1076"/>
    <mergeCell ref="E1081:J1081"/>
    <mergeCell ref="E1087:J1087"/>
    <mergeCell ref="E1084:J1084"/>
    <mergeCell ref="E1089:J1089"/>
    <mergeCell ref="E1090:J1090"/>
    <mergeCell ref="E1091:J1091"/>
    <mergeCell ref="E1178:J1178"/>
    <mergeCell ref="E1177:J1177"/>
    <mergeCell ref="E1174:J1174"/>
    <mergeCell ref="E1097:J1097"/>
    <mergeCell ref="E1096:J1096"/>
    <mergeCell ref="E1078:J1078"/>
    <mergeCell ref="E1036:J1036"/>
    <mergeCell ref="E1037:J1037"/>
    <mergeCell ref="E1038:J1038"/>
    <mergeCell ref="E1039:J1039"/>
    <mergeCell ref="E1041:J1041"/>
    <mergeCell ref="E1040:J1040"/>
    <mergeCell ref="E1042:J1042"/>
    <mergeCell ref="E1043:J1043"/>
    <mergeCell ref="E1044:J1044"/>
    <mergeCell ref="E1045:J1045"/>
    <mergeCell ref="E1046:J1046"/>
    <mergeCell ref="E1047:J1047"/>
    <mergeCell ref="E1048:J1048"/>
    <mergeCell ref="E1050:J1050"/>
    <mergeCell ref="E1054:J1054"/>
    <mergeCell ref="E1055:J1055"/>
    <mergeCell ref="E1056:J1056"/>
    <mergeCell ref="E471:J471"/>
    <mergeCell ref="E1443:J1443"/>
    <mergeCell ref="E1445:J1445"/>
    <mergeCell ref="E1464:J1464"/>
    <mergeCell ref="E180:J180"/>
    <mergeCell ref="E183:J183"/>
    <mergeCell ref="E181:J181"/>
    <mergeCell ref="E182:J182"/>
    <mergeCell ref="E186:J186"/>
    <mergeCell ref="E184:J184"/>
    <mergeCell ref="E1365:J1365"/>
    <mergeCell ref="E1517:K1517"/>
    <mergeCell ref="E1280:J1280"/>
    <mergeCell ref="E1466:J1466"/>
    <mergeCell ref="E1492:J1492"/>
    <mergeCell ref="E1493:J1493"/>
    <mergeCell ref="E1494:J1494"/>
    <mergeCell ref="E1453:J1453"/>
    <mergeCell ref="E1455:J1455"/>
    <mergeCell ref="E1456:J1456"/>
    <mergeCell ref="E1457:J1457"/>
    <mergeCell ref="E1458:J1458"/>
    <mergeCell ref="E1460:J1460"/>
    <mergeCell ref="E1442:J1442"/>
    <mergeCell ref="E1414:J1414"/>
    <mergeCell ref="E1415:J1415"/>
    <mergeCell ref="E1416:J1416"/>
    <mergeCell ref="E1417:J1417"/>
    <mergeCell ref="E1369:J1369"/>
    <mergeCell ref="E1069:J1069"/>
    <mergeCell ref="E1121:J1121"/>
    <mergeCell ref="E1032:J1032"/>
    <mergeCell ref="E1497:J1497"/>
    <mergeCell ref="E1359:J1359"/>
    <mergeCell ref="E1380:J1380"/>
    <mergeCell ref="E1382:J1382"/>
    <mergeCell ref="E1420:J1420"/>
    <mergeCell ref="E1421:J1421"/>
    <mergeCell ref="E1425:J1425"/>
    <mergeCell ref="E1423:J1423"/>
    <mergeCell ref="E1424:J1424"/>
    <mergeCell ref="E1499:J1499"/>
    <mergeCell ref="E1488:J1488"/>
    <mergeCell ref="E1501:J1501"/>
    <mergeCell ref="E1506:J1506"/>
    <mergeCell ref="E1387:J1387"/>
    <mergeCell ref="E1388:J1388"/>
    <mergeCell ref="E1389:J1389"/>
    <mergeCell ref="E1390:J1390"/>
    <mergeCell ref="E1412:J1412"/>
    <mergeCell ref="E1370:J1370"/>
    <mergeCell ref="E1372:J1372"/>
    <mergeCell ref="E1440:J1440"/>
    <mergeCell ref="E1371:J1371"/>
    <mergeCell ref="E1373:J1373"/>
    <mergeCell ref="E1374:J1374"/>
    <mergeCell ref="E1376:J1376"/>
    <mergeCell ref="E1375:J1375"/>
    <mergeCell ref="E1377:J1377"/>
    <mergeCell ref="E1378:J1378"/>
    <mergeCell ref="E1496:J1496"/>
    <mergeCell ref="E1502:J1502"/>
    <mergeCell ref="E1495:J1495"/>
    <mergeCell ref="E1427:J1427"/>
    <mergeCell ref="E1267:J1267"/>
    <mergeCell ref="E1405:J1405"/>
    <mergeCell ref="E1429:J1429"/>
    <mergeCell ref="E1430:J1430"/>
    <mergeCell ref="E1435:J1435"/>
    <mergeCell ref="E1437:J1437"/>
    <mergeCell ref="E1268:J1268"/>
    <mergeCell ref="E1272:J1272"/>
    <mergeCell ref="E1303:J1303"/>
    <mergeCell ref="E1304:J1304"/>
    <mergeCell ref="E1485:J1485"/>
    <mergeCell ref="E1489:J1489"/>
    <mergeCell ref="E1484:J1484"/>
    <mergeCell ref="E1486:J1486"/>
    <mergeCell ref="E1411:J1411"/>
    <mergeCell ref="E1410:J1410"/>
    <mergeCell ref="E1409:J1409"/>
    <mergeCell ref="E1408:J1408"/>
    <mergeCell ref="E1407:J1407"/>
    <mergeCell ref="E1434:J1434"/>
    <mergeCell ref="E1431:J1431"/>
    <mergeCell ref="E1433:J1433"/>
    <mergeCell ref="E1432:J1432"/>
    <mergeCell ref="E1468:J1468"/>
    <mergeCell ref="E1470:J1470"/>
    <mergeCell ref="E1483:J1483"/>
    <mergeCell ref="E1441:J1441"/>
    <mergeCell ref="E1309:J1309"/>
    <mergeCell ref="E1439:J1439"/>
    <mergeCell ref="E1438:J1438"/>
    <mergeCell ref="E1469:J1469"/>
    <mergeCell ref="E1465:J1465"/>
    <mergeCell ref="E1053:J1053"/>
    <mergeCell ref="E1120:J1120"/>
    <mergeCell ref="E1072:J1072"/>
    <mergeCell ref="E1070:J1070"/>
    <mergeCell ref="E1129:J1129"/>
    <mergeCell ref="E1012:J1012"/>
    <mergeCell ref="E1075:J1075"/>
    <mergeCell ref="E1147:J1147"/>
    <mergeCell ref="E1146:J1146"/>
    <mergeCell ref="E1033:J1033"/>
    <mergeCell ref="E1035:J1035"/>
    <mergeCell ref="E1283:J1283"/>
    <mergeCell ref="E1419:J1419"/>
    <mergeCell ref="E1262:J1262"/>
    <mergeCell ref="E1264:J1264"/>
    <mergeCell ref="E1237:J1237"/>
    <mergeCell ref="E1406:J1406"/>
    <mergeCell ref="E1402:J1402"/>
    <mergeCell ref="E1400:J1400"/>
    <mergeCell ref="E1399:J1399"/>
    <mergeCell ref="E1398:J1398"/>
    <mergeCell ref="E1277:J1277"/>
    <mergeCell ref="E1285:J1285"/>
    <mergeCell ref="E1287:J1287"/>
    <mergeCell ref="E1321:J1321"/>
    <mergeCell ref="E1319:J1319"/>
    <mergeCell ref="E1294:J1294"/>
    <mergeCell ref="E1296:J1296"/>
    <mergeCell ref="E1301:J1301"/>
    <mergeCell ref="E1305:J1305"/>
    <mergeCell ref="E1300:J1300"/>
    <mergeCell ref="E1392:J1392"/>
    <mergeCell ref="E1030:J1030"/>
    <mergeCell ref="E1029:J1029"/>
    <mergeCell ref="E988:J988"/>
    <mergeCell ref="E987:J987"/>
    <mergeCell ref="E980:J980"/>
    <mergeCell ref="E979:J979"/>
    <mergeCell ref="E1022:J1022"/>
    <mergeCell ref="E1018:J1018"/>
    <mergeCell ref="E1001:J1001"/>
    <mergeCell ref="E1020:J1020"/>
    <mergeCell ref="E996:J996"/>
    <mergeCell ref="E995:J995"/>
    <mergeCell ref="E994:J994"/>
    <mergeCell ref="E991:J991"/>
    <mergeCell ref="E990:J990"/>
    <mergeCell ref="E989:J989"/>
    <mergeCell ref="E1026:J1026"/>
    <mergeCell ref="E1027:J1027"/>
    <mergeCell ref="E1028:J1028"/>
    <mergeCell ref="E935:J935"/>
    <mergeCell ref="E937:J937"/>
    <mergeCell ref="E936:J936"/>
    <mergeCell ref="E970:J970"/>
    <mergeCell ref="E968:J968"/>
    <mergeCell ref="E969:J969"/>
    <mergeCell ref="E978:J978"/>
    <mergeCell ref="E983:J983"/>
    <mergeCell ref="E976:J976"/>
    <mergeCell ref="E1017:J1017"/>
    <mergeCell ref="E1016:J1016"/>
    <mergeCell ref="E1015:J1015"/>
    <mergeCell ref="E1006:J1006"/>
    <mergeCell ref="E1005:J1005"/>
    <mergeCell ref="E1004:J1004"/>
    <mergeCell ref="E1003:J1003"/>
    <mergeCell ref="E975:J975"/>
    <mergeCell ref="E974:J974"/>
    <mergeCell ref="E973:J973"/>
    <mergeCell ref="E972:J972"/>
    <mergeCell ref="E986:J986"/>
    <mergeCell ref="E993:J993"/>
    <mergeCell ref="E997:J997"/>
    <mergeCell ref="E985:J985"/>
    <mergeCell ref="E999:J999"/>
    <mergeCell ref="E1002:J1002"/>
    <mergeCell ref="E1007:J1007"/>
    <mergeCell ref="E1014:J1014"/>
    <mergeCell ref="E1011:J1011"/>
    <mergeCell ref="E941:J941"/>
    <mergeCell ref="E942:J942"/>
    <mergeCell ref="E161:J161"/>
    <mergeCell ref="E168:J168"/>
    <mergeCell ref="E932:J932"/>
    <mergeCell ref="E923:J923"/>
    <mergeCell ref="E922:J922"/>
    <mergeCell ref="E921:J921"/>
    <mergeCell ref="E926:J926"/>
    <mergeCell ref="E920:J920"/>
    <mergeCell ref="E924:J924"/>
    <mergeCell ref="E928:J928"/>
    <mergeCell ref="E906:J906"/>
    <mergeCell ref="E934:J934"/>
    <mergeCell ref="E933:J933"/>
    <mergeCell ref="E951:J951"/>
    <mergeCell ref="E952:J952"/>
    <mergeCell ref="E177:J177"/>
    <mergeCell ref="E178:J178"/>
    <mergeCell ref="E179:J179"/>
    <mergeCell ref="E396:J396"/>
    <mergeCell ref="E398:J398"/>
    <mergeCell ref="E191:J191"/>
    <mergeCell ref="E192:J192"/>
    <mergeCell ref="E193:J193"/>
    <mergeCell ref="E194:J194"/>
    <mergeCell ref="E196:J196"/>
    <mergeCell ref="E216:J216"/>
    <mergeCell ref="E258:J258"/>
    <mergeCell ref="E264:J264"/>
    <mergeCell ref="E283:J283"/>
    <mergeCell ref="E265:J265"/>
    <mergeCell ref="E967:J967"/>
    <mergeCell ref="E966:J966"/>
    <mergeCell ref="E961:J961"/>
    <mergeCell ref="E962:J962"/>
    <mergeCell ref="E965:J965"/>
    <mergeCell ref="E963:J963"/>
    <mergeCell ref="E964:J964"/>
    <mergeCell ref="E943:J943"/>
    <mergeCell ref="E946:J946"/>
    <mergeCell ref="E948:J948"/>
    <mergeCell ref="E950:J950"/>
    <mergeCell ref="E953:J953"/>
    <mergeCell ref="E945:J945"/>
    <mergeCell ref="E955:J955"/>
    <mergeCell ref="E959:J959"/>
    <mergeCell ref="E960:J960"/>
    <mergeCell ref="E957:J957"/>
    <mergeCell ref="E114:J114"/>
    <mergeCell ref="E86:J86"/>
    <mergeCell ref="E69:J69"/>
    <mergeCell ref="E399:J399"/>
    <mergeCell ref="E406:J406"/>
    <mergeCell ref="E267:J267"/>
    <mergeCell ref="E281:J281"/>
    <mergeCell ref="E282:J282"/>
    <mergeCell ref="E262:J262"/>
    <mergeCell ref="E818:J818"/>
    <mergeCell ref="E817:J817"/>
    <mergeCell ref="E816:J816"/>
    <mergeCell ref="E815:J815"/>
    <mergeCell ref="E197:J197"/>
    <mergeCell ref="E200:J200"/>
    <mergeCell ref="E131:J131"/>
    <mergeCell ref="E157:J157"/>
    <mergeCell ref="E188:J188"/>
    <mergeCell ref="E147:J147"/>
    <mergeCell ref="E78:J78"/>
    <mergeCell ref="E113:J113"/>
    <mergeCell ref="E98:J98"/>
    <mergeCell ref="E405:J405"/>
    <mergeCell ref="E585:J585"/>
    <mergeCell ref="E348:J348"/>
    <mergeCell ref="E159:J159"/>
    <mergeCell ref="E160:J160"/>
    <mergeCell ref="E115:J115"/>
    <mergeCell ref="E129:J129"/>
    <mergeCell ref="E204:J204"/>
    <mergeCell ref="E154:J154"/>
    <mergeCell ref="E190:J190"/>
    <mergeCell ref="E67:J67"/>
    <mergeCell ref="E60:J60"/>
    <mergeCell ref="D18:D19"/>
    <mergeCell ref="E263:J263"/>
    <mergeCell ref="E66:J66"/>
    <mergeCell ref="E103:J103"/>
    <mergeCell ref="E30:J30"/>
    <mergeCell ref="E85:J85"/>
    <mergeCell ref="E45:J45"/>
    <mergeCell ref="E47:J47"/>
    <mergeCell ref="E52:J52"/>
    <mergeCell ref="E54:J54"/>
    <mergeCell ref="E59:J59"/>
    <mergeCell ref="E63:J63"/>
    <mergeCell ref="E65:J65"/>
    <mergeCell ref="E58:J58"/>
    <mergeCell ref="E68:J68"/>
    <mergeCell ref="E79:J79"/>
    <mergeCell ref="E112:J112"/>
    <mergeCell ref="E201:J201"/>
    <mergeCell ref="E170:J170"/>
    <mergeCell ref="E167:J167"/>
    <mergeCell ref="E162:J162"/>
    <mergeCell ref="E163:J163"/>
    <mergeCell ref="E164:J164"/>
    <mergeCell ref="E165:J165"/>
    <mergeCell ref="E166:J166"/>
    <mergeCell ref="E175:J175"/>
    <mergeCell ref="E171:J171"/>
    <mergeCell ref="E172:J172"/>
    <mergeCell ref="E173:J173"/>
    <mergeCell ref="E174:J174"/>
    <mergeCell ref="M2:P2"/>
    <mergeCell ref="M3:P3"/>
    <mergeCell ref="M4:P4"/>
    <mergeCell ref="C14:E14"/>
    <mergeCell ref="C9:H9"/>
    <mergeCell ref="C11:H11"/>
    <mergeCell ref="C12:H12"/>
    <mergeCell ref="C13:H13"/>
    <mergeCell ref="L18:L19"/>
    <mergeCell ref="A16:Q16"/>
    <mergeCell ref="O8:O9"/>
    <mergeCell ref="M10:N10"/>
    <mergeCell ref="M8:N9"/>
    <mergeCell ref="M7:N7"/>
    <mergeCell ref="A18:A19"/>
    <mergeCell ref="B18:B19"/>
    <mergeCell ref="C18:C19"/>
    <mergeCell ref="E22:J22"/>
    <mergeCell ref="E20:J20"/>
    <mergeCell ref="E21:J21"/>
    <mergeCell ref="E34:J34"/>
    <mergeCell ref="E27:J27"/>
    <mergeCell ref="E28:J28"/>
    <mergeCell ref="E84:J84"/>
    <mergeCell ref="E82:J82"/>
    <mergeCell ref="E49:J49"/>
    <mergeCell ref="E51:J51"/>
    <mergeCell ref="E56:J56"/>
    <mergeCell ref="E53:J53"/>
    <mergeCell ref="E74:J74"/>
    <mergeCell ref="E55:J55"/>
    <mergeCell ref="Q18:Q19"/>
    <mergeCell ref="M11:N11"/>
    <mergeCell ref="M12:N12"/>
    <mergeCell ref="M13:N13"/>
    <mergeCell ref="M14:N14"/>
    <mergeCell ref="E18:J19"/>
    <mergeCell ref="K18:K19"/>
    <mergeCell ref="E23:J23"/>
    <mergeCell ref="E25:J25"/>
    <mergeCell ref="E32:J32"/>
    <mergeCell ref="E33:J33"/>
    <mergeCell ref="E36:J36"/>
    <mergeCell ref="E35:J35"/>
    <mergeCell ref="E24:J24"/>
    <mergeCell ref="E26:J26"/>
    <mergeCell ref="E29:J29"/>
    <mergeCell ref="E39:J39"/>
    <mergeCell ref="E42:J42"/>
    <mergeCell ref="E43:J43"/>
    <mergeCell ref="E46:J46"/>
    <mergeCell ref="E48:J48"/>
    <mergeCell ref="E99:J99"/>
    <mergeCell ref="E101:J101"/>
    <mergeCell ref="E105:J105"/>
    <mergeCell ref="E110:J110"/>
    <mergeCell ref="E91:J91"/>
    <mergeCell ref="E90:J90"/>
    <mergeCell ref="E141:J141"/>
    <mergeCell ref="E146:J146"/>
    <mergeCell ref="E102:J102"/>
    <mergeCell ref="E104:J104"/>
    <mergeCell ref="E100:J100"/>
    <mergeCell ref="E152:J152"/>
    <mergeCell ref="E132:J132"/>
    <mergeCell ref="E133:J133"/>
    <mergeCell ref="E143:J143"/>
    <mergeCell ref="E71:J71"/>
    <mergeCell ref="E75:J75"/>
    <mergeCell ref="E76:J76"/>
    <mergeCell ref="E73:J73"/>
    <mergeCell ref="E80:J80"/>
    <mergeCell ref="E87:J87"/>
    <mergeCell ref="E111:J111"/>
    <mergeCell ref="E121:J121"/>
    <mergeCell ref="E106:J106"/>
    <mergeCell ref="E119:J119"/>
    <mergeCell ref="E123:J123"/>
    <mergeCell ref="E124:J124"/>
    <mergeCell ref="E125:J125"/>
    <mergeCell ref="E126:J126"/>
    <mergeCell ref="E116:J116"/>
    <mergeCell ref="E117:J117"/>
    <mergeCell ref="E118:J118"/>
    <mergeCell ref="E122:J122"/>
    <mergeCell ref="E127:J127"/>
    <mergeCell ref="E247:J247"/>
    <mergeCell ref="E248:J248"/>
    <mergeCell ref="E249:J249"/>
    <mergeCell ref="E250:J250"/>
    <mergeCell ref="E251:J251"/>
    <mergeCell ref="E255:J255"/>
    <mergeCell ref="E256:J256"/>
    <mergeCell ref="E257:J257"/>
    <mergeCell ref="E254:J254"/>
    <mergeCell ref="E219:J219"/>
    <mergeCell ref="E215:J215"/>
    <mergeCell ref="E220:J220"/>
    <mergeCell ref="E224:J224"/>
    <mergeCell ref="E225:J225"/>
    <mergeCell ref="E226:J226"/>
    <mergeCell ref="E142:J142"/>
    <mergeCell ref="E148:J148"/>
    <mergeCell ref="E134:J134"/>
    <mergeCell ref="E135:J135"/>
    <mergeCell ref="E140:J140"/>
    <mergeCell ref="E149:J149"/>
    <mergeCell ref="E155:J155"/>
    <mergeCell ref="E156:J156"/>
    <mergeCell ref="E136:J136"/>
    <mergeCell ref="E138:J138"/>
    <mergeCell ref="E139:J139"/>
    <mergeCell ref="E144:J144"/>
    <mergeCell ref="E150:J150"/>
    <mergeCell ref="E230:J230"/>
    <mergeCell ref="E231:J231"/>
    <mergeCell ref="E234:J234"/>
    <mergeCell ref="E285:J285"/>
    <mergeCell ref="E286:J286"/>
    <mergeCell ref="E288:J288"/>
    <mergeCell ref="E290:J290"/>
    <mergeCell ref="E292:J292"/>
    <mergeCell ref="E296:J296"/>
    <mergeCell ref="E297:J297"/>
    <mergeCell ref="E300:J300"/>
    <mergeCell ref="E315:J315"/>
    <mergeCell ref="E312:J312"/>
    <mergeCell ref="E316:J316"/>
    <mergeCell ref="E314:J314"/>
    <mergeCell ref="E298:J298"/>
    <mergeCell ref="E299:J299"/>
    <mergeCell ref="E207:J207"/>
    <mergeCell ref="E203:J203"/>
    <mergeCell ref="E209:J209"/>
    <mergeCell ref="E212:J212"/>
    <mergeCell ref="E211:J211"/>
    <mergeCell ref="E213:J213"/>
    <mergeCell ref="E244:J244"/>
    <mergeCell ref="E245:J245"/>
    <mergeCell ref="E252:J252"/>
    <mergeCell ref="E294:J294"/>
    <mergeCell ref="E295:J295"/>
    <mergeCell ref="E301:J301"/>
    <mergeCell ref="E302:J302"/>
    <mergeCell ref="E304:J304"/>
    <mergeCell ref="E319:J319"/>
    <mergeCell ref="E323:J323"/>
    <mergeCell ref="E324:J324"/>
    <mergeCell ref="E325:J325"/>
    <mergeCell ref="E321:J321"/>
    <mergeCell ref="E322:J322"/>
    <mergeCell ref="E307:J307"/>
    <mergeCell ref="E309:J309"/>
    <mergeCell ref="E310:J310"/>
    <mergeCell ref="E311:J311"/>
    <mergeCell ref="E344:J344"/>
    <mergeCell ref="E345:J345"/>
    <mergeCell ref="E346:J346"/>
    <mergeCell ref="E347:J347"/>
    <mergeCell ref="E308:J308"/>
    <mergeCell ref="E303:J303"/>
    <mergeCell ref="E305:J305"/>
    <mergeCell ref="E306:J306"/>
    <mergeCell ref="E349:J349"/>
    <mergeCell ref="E351:J351"/>
    <mergeCell ref="E353:J353"/>
    <mergeCell ref="E363:J363"/>
    <mergeCell ref="E362:J362"/>
    <mergeCell ref="E360:J360"/>
    <mergeCell ref="E326:J326"/>
    <mergeCell ref="E333:J333"/>
    <mergeCell ref="E337:J337"/>
    <mergeCell ref="E338:J338"/>
    <mergeCell ref="E339:J339"/>
    <mergeCell ref="E340:J340"/>
    <mergeCell ref="E335:J335"/>
    <mergeCell ref="E336:J336"/>
    <mergeCell ref="E342:J342"/>
    <mergeCell ref="E357:J357"/>
    <mergeCell ref="E358:J358"/>
    <mergeCell ref="E359:J359"/>
    <mergeCell ref="E328:J328"/>
    <mergeCell ref="E331:J331"/>
    <mergeCell ref="E329:J329"/>
    <mergeCell ref="E330:J330"/>
    <mergeCell ref="E341:J341"/>
    <mergeCell ref="E366:J366"/>
    <mergeCell ref="E367:J367"/>
    <mergeCell ref="E375:J375"/>
    <mergeCell ref="E374:J374"/>
    <mergeCell ref="E372:J372"/>
    <mergeCell ref="E373:J373"/>
    <mergeCell ref="E376:J376"/>
    <mergeCell ref="E377:J377"/>
    <mergeCell ref="E381:J381"/>
    <mergeCell ref="E368:J368"/>
    <mergeCell ref="E370:J370"/>
    <mergeCell ref="E371:J371"/>
    <mergeCell ref="E378:J378"/>
    <mergeCell ref="E380:J380"/>
    <mergeCell ref="E387:J387"/>
    <mergeCell ref="E389:J389"/>
    <mergeCell ref="E391:J391"/>
    <mergeCell ref="E400:J400"/>
    <mergeCell ref="E401:J401"/>
    <mergeCell ref="E404:J404"/>
    <mergeCell ref="E412:J412"/>
    <mergeCell ref="E413:J413"/>
    <mergeCell ref="E414:J414"/>
    <mergeCell ref="E416:J416"/>
    <mergeCell ref="E417:J417"/>
    <mergeCell ref="E419:J419"/>
    <mergeCell ref="E408:J408"/>
    <mergeCell ref="E402:J402"/>
    <mergeCell ref="E410:J410"/>
    <mergeCell ref="E411:J411"/>
    <mergeCell ref="E403:J403"/>
    <mergeCell ref="E420:J420"/>
    <mergeCell ref="E422:J422"/>
    <mergeCell ref="E382:J382"/>
    <mergeCell ref="E383:J383"/>
    <mergeCell ref="E384:J384"/>
    <mergeCell ref="E385:J385"/>
    <mergeCell ref="E386:J386"/>
    <mergeCell ref="E392:J392"/>
    <mergeCell ref="E393:J393"/>
    <mergeCell ref="E394:J394"/>
    <mergeCell ref="E395:J395"/>
    <mergeCell ref="E415:J415"/>
    <mergeCell ref="E443:J443"/>
    <mergeCell ref="E456:J456"/>
    <mergeCell ref="E455:J455"/>
    <mergeCell ref="E454:J454"/>
    <mergeCell ref="E444:J444"/>
    <mergeCell ref="E450:J450"/>
    <mergeCell ref="E446:J446"/>
    <mergeCell ref="E448:J448"/>
    <mergeCell ref="E452:J452"/>
    <mergeCell ref="E453:J453"/>
    <mergeCell ref="E424:J424"/>
    <mergeCell ref="E429:J429"/>
    <mergeCell ref="E430:J430"/>
    <mergeCell ref="E431:J431"/>
    <mergeCell ref="E435:J435"/>
    <mergeCell ref="E436:J436"/>
    <mergeCell ref="E437:J437"/>
    <mergeCell ref="E441:J441"/>
    <mergeCell ref="E442:J442"/>
    <mergeCell ref="E425:J425"/>
    <mergeCell ref="E427:J427"/>
    <mergeCell ref="E428:J428"/>
    <mergeCell ref="E432:J432"/>
    <mergeCell ref="E434:J434"/>
    <mergeCell ref="E438:J438"/>
    <mergeCell ref="E440:J440"/>
    <mergeCell ref="E534:J534"/>
    <mergeCell ref="E535:J535"/>
    <mergeCell ref="E536:J536"/>
    <mergeCell ref="E507:J507"/>
    <mergeCell ref="E509:J509"/>
    <mergeCell ref="E460:J460"/>
    <mergeCell ref="E461:J461"/>
    <mergeCell ref="E462:J462"/>
    <mergeCell ref="E469:J469"/>
    <mergeCell ref="E470:J470"/>
    <mergeCell ref="E478:J478"/>
    <mergeCell ref="E482:J482"/>
    <mergeCell ref="E483:J483"/>
    <mergeCell ref="E457:J457"/>
    <mergeCell ref="E459:J459"/>
    <mergeCell ref="E463:J463"/>
    <mergeCell ref="E465:J465"/>
    <mergeCell ref="E467:J467"/>
    <mergeCell ref="E472:J472"/>
    <mergeCell ref="E474:J474"/>
    <mergeCell ref="E476:J476"/>
    <mergeCell ref="E477:J477"/>
    <mergeCell ref="E479:J479"/>
    <mergeCell ref="E481:J481"/>
    <mergeCell ref="E502:J502"/>
    <mergeCell ref="E489:J489"/>
    <mergeCell ref="E501:J501"/>
    <mergeCell ref="E490:J490"/>
    <mergeCell ref="E494:J494"/>
    <mergeCell ref="E495:J495"/>
    <mergeCell ref="E506:J506"/>
    <mergeCell ref="E468:J468"/>
    <mergeCell ref="E548:J548"/>
    <mergeCell ref="E594:J594"/>
    <mergeCell ref="E597:J597"/>
    <mergeCell ref="E593:J593"/>
    <mergeCell ref="E574:J574"/>
    <mergeCell ref="E556:J556"/>
    <mergeCell ref="E562:J562"/>
    <mergeCell ref="E563:J563"/>
    <mergeCell ref="E564:J564"/>
    <mergeCell ref="E565:J565"/>
    <mergeCell ref="E566:J566"/>
    <mergeCell ref="E567:J567"/>
    <mergeCell ref="E592:J592"/>
    <mergeCell ref="E547:J547"/>
    <mergeCell ref="E586:J586"/>
    <mergeCell ref="E584:J584"/>
    <mergeCell ref="E512:J512"/>
    <mergeCell ref="E514:J514"/>
    <mergeCell ref="E516:J516"/>
    <mergeCell ref="E520:J520"/>
    <mergeCell ref="E521:J521"/>
    <mergeCell ref="E529:J529"/>
    <mergeCell ref="E537:J537"/>
    <mergeCell ref="E538:J538"/>
    <mergeCell ref="E542:J542"/>
    <mergeCell ref="E543:J543"/>
    <mergeCell ref="E527:J527"/>
    <mergeCell ref="E522:J522"/>
    <mergeCell ref="E540:J540"/>
    <mergeCell ref="E524:J524"/>
    <mergeCell ref="E526:J526"/>
    <mergeCell ref="E525:J525"/>
    <mergeCell ref="E549:J549"/>
    <mergeCell ref="E550:J550"/>
    <mergeCell ref="E554:J554"/>
    <mergeCell ref="E555:J555"/>
    <mergeCell ref="E557:J557"/>
    <mergeCell ref="E558:J558"/>
    <mergeCell ref="E559:J559"/>
    <mergeCell ref="E572:J572"/>
    <mergeCell ref="E603:J603"/>
    <mergeCell ref="E604:J604"/>
    <mergeCell ref="E601:J601"/>
    <mergeCell ref="E569:J569"/>
    <mergeCell ref="E551:J551"/>
    <mergeCell ref="E553:J553"/>
    <mergeCell ref="E560:J560"/>
    <mergeCell ref="E577:J577"/>
    <mergeCell ref="E571:J571"/>
    <mergeCell ref="E579:J579"/>
    <mergeCell ref="E580:J580"/>
    <mergeCell ref="E587:J587"/>
    <mergeCell ref="E599:J599"/>
    <mergeCell ref="E595:J595"/>
    <mergeCell ref="E596:J596"/>
    <mergeCell ref="E589:J589"/>
    <mergeCell ref="E590:J590"/>
    <mergeCell ref="E591:J591"/>
    <mergeCell ref="E573:J573"/>
    <mergeCell ref="E575:J575"/>
    <mergeCell ref="E576:J576"/>
    <mergeCell ref="E581:J581"/>
    <mergeCell ref="E582:J582"/>
    <mergeCell ref="E583:J583"/>
    <mergeCell ref="E605:J605"/>
    <mergeCell ref="E606:J606"/>
    <mergeCell ref="E607:J607"/>
    <mergeCell ref="E659:J659"/>
    <mergeCell ref="E622:J622"/>
    <mergeCell ref="E624:J624"/>
    <mergeCell ref="E626:J626"/>
    <mergeCell ref="E649:J649"/>
    <mergeCell ref="E645:J645"/>
    <mergeCell ref="E647:J647"/>
    <mergeCell ref="E639:J639"/>
    <mergeCell ref="E643:J643"/>
    <mergeCell ref="E651:J651"/>
    <mergeCell ref="E652:J652"/>
    <mergeCell ref="E629:J629"/>
    <mergeCell ref="E630:J630"/>
    <mergeCell ref="E634:J634"/>
    <mergeCell ref="E655:J655"/>
    <mergeCell ref="E654:J654"/>
    <mergeCell ref="E658:J658"/>
    <mergeCell ref="E657:J657"/>
    <mergeCell ref="E635:J635"/>
    <mergeCell ref="E636:J636"/>
    <mergeCell ref="E640:J640"/>
    <mergeCell ref="E642:J642"/>
    <mergeCell ref="E633:J633"/>
    <mergeCell ref="E609:J609"/>
    <mergeCell ref="E610:J610"/>
    <mergeCell ref="E613:J613"/>
    <mergeCell ref="E617:J617"/>
    <mergeCell ref="E618:J618"/>
    <mergeCell ref="E619:J619"/>
    <mergeCell ref="E664:J664"/>
    <mergeCell ref="E662:J662"/>
    <mergeCell ref="E663:J663"/>
    <mergeCell ref="E656:J656"/>
    <mergeCell ref="E773:J773"/>
    <mergeCell ref="E780:J780"/>
    <mergeCell ref="E847:J847"/>
    <mergeCell ref="E857:J857"/>
    <mergeCell ref="E855:J855"/>
    <mergeCell ref="E778:J778"/>
    <mergeCell ref="E800:J800"/>
    <mergeCell ref="E771:J771"/>
    <mergeCell ref="E699:J699"/>
    <mergeCell ref="E832:J832"/>
    <mergeCell ref="E670:J670"/>
    <mergeCell ref="E671:J671"/>
    <mergeCell ref="E674:J674"/>
    <mergeCell ref="E702:J702"/>
    <mergeCell ref="E706:J706"/>
    <mergeCell ref="E824:J824"/>
    <mergeCell ref="E823:J823"/>
    <mergeCell ref="E731:J731"/>
    <mergeCell ref="E834:J834"/>
    <mergeCell ref="E860:J860"/>
    <mergeCell ref="E859:J859"/>
    <mergeCell ref="E858:J858"/>
    <mergeCell ref="E853:J853"/>
    <mergeCell ref="E854:J854"/>
    <mergeCell ref="E851:J851"/>
    <mergeCell ref="E835:J835"/>
    <mergeCell ref="E833:J833"/>
    <mergeCell ref="E809:J809"/>
    <mergeCell ref="E846:J846"/>
    <mergeCell ref="E845:J845"/>
    <mergeCell ref="E667:J667"/>
    <mergeCell ref="E665:J665"/>
    <mergeCell ref="E869:J869"/>
    <mergeCell ref="E870:J870"/>
    <mergeCell ref="E872:J872"/>
    <mergeCell ref="E828:J828"/>
    <mergeCell ref="E673:J673"/>
    <mergeCell ref="E747:J747"/>
    <mergeCell ref="E736:J736"/>
    <mergeCell ref="E730:J730"/>
    <mergeCell ref="E728:J728"/>
    <mergeCell ref="E729:J729"/>
    <mergeCell ref="E782:J782"/>
    <mergeCell ref="E779:J779"/>
    <mergeCell ref="E745:J745"/>
    <mergeCell ref="E743:J743"/>
    <mergeCell ref="E741:J741"/>
    <mergeCell ref="E801:J801"/>
    <mergeCell ref="E677:J677"/>
    <mergeCell ref="E623:J623"/>
    <mergeCell ref="E628:J628"/>
    <mergeCell ref="E616:J616"/>
    <mergeCell ref="E620:J620"/>
    <mergeCell ref="E614:J614"/>
    <mergeCell ref="E627:J627"/>
    <mergeCell ref="E719:J719"/>
    <mergeCell ref="E722:J722"/>
    <mergeCell ref="E713:J713"/>
    <mergeCell ref="E717:J717"/>
    <mergeCell ref="E669:J669"/>
    <mergeCell ref="E680:J680"/>
    <mergeCell ref="E691:J691"/>
    <mergeCell ref="E661:J661"/>
    <mergeCell ref="E856:J856"/>
    <mergeCell ref="E838:J838"/>
    <mergeCell ref="E840:J840"/>
    <mergeCell ref="E841:J841"/>
    <mergeCell ref="E842:J842"/>
    <mergeCell ref="E843:J843"/>
    <mergeCell ref="E844:J844"/>
    <mergeCell ref="E720:J720"/>
    <mergeCell ref="E721:J721"/>
    <mergeCell ref="E807:J807"/>
    <mergeCell ref="E794:J794"/>
    <mergeCell ref="E793:J793"/>
    <mergeCell ref="E749:J749"/>
    <mergeCell ref="E750:J750"/>
    <mergeCell ref="E700:J700"/>
    <mergeCell ref="E701:J701"/>
    <mergeCell ref="E707:J707"/>
    <mergeCell ref="E675:J675"/>
    <mergeCell ref="E904:J904"/>
    <mergeCell ref="E772:J772"/>
    <mergeCell ref="E751:J751"/>
    <mergeCell ref="E752:J752"/>
    <mergeCell ref="E797:J797"/>
    <mergeCell ref="E802:J802"/>
    <mergeCell ref="E798:J798"/>
    <mergeCell ref="E799:J799"/>
    <mergeCell ref="E791:J791"/>
    <mergeCell ref="E789:J789"/>
    <mergeCell ref="E788:J788"/>
    <mergeCell ref="E811:J811"/>
    <mergeCell ref="E810:J810"/>
    <mergeCell ref="E808:J808"/>
    <mergeCell ref="E837:J837"/>
    <mergeCell ref="E826:J826"/>
    <mergeCell ref="E827:J827"/>
    <mergeCell ref="E759:J759"/>
    <mergeCell ref="E760:J760"/>
    <mergeCell ref="E836:J836"/>
    <mergeCell ref="E761:J761"/>
    <mergeCell ref="E758:J758"/>
    <mergeCell ref="E898:J898"/>
    <mergeCell ref="E774:J774"/>
    <mergeCell ref="E822:J822"/>
    <mergeCell ref="E865:J865"/>
    <mergeCell ref="E863:J863"/>
    <mergeCell ref="E765:J765"/>
    <mergeCell ref="E889:J889"/>
    <mergeCell ref="E888:J888"/>
    <mergeCell ref="E882:J882"/>
    <mergeCell ref="E881:J881"/>
    <mergeCell ref="E532:J532"/>
    <mergeCell ref="E533:J533"/>
    <mergeCell ref="E544:J544"/>
    <mergeCell ref="E545:J545"/>
    <mergeCell ref="E503:J503"/>
    <mergeCell ref="E504:J504"/>
    <mergeCell ref="E505:J505"/>
    <mergeCell ref="E510:J510"/>
    <mergeCell ref="E61:J61"/>
    <mergeCell ref="E608:J608"/>
    <mergeCell ref="E714:J714"/>
    <mergeCell ref="E715:J715"/>
    <mergeCell ref="E716:J716"/>
    <mergeCell ref="E703:J703"/>
    <mergeCell ref="E705:J705"/>
    <mergeCell ref="E710:J710"/>
    <mergeCell ref="E712:J712"/>
    <mergeCell ref="E672:J672"/>
    <mergeCell ref="E678:J678"/>
    <mergeCell ref="E679:J679"/>
    <mergeCell ref="E693:J693"/>
    <mergeCell ref="E687:J687"/>
    <mergeCell ref="E689:J689"/>
    <mergeCell ref="E683:J683"/>
    <mergeCell ref="E682:J682"/>
    <mergeCell ref="E685:J685"/>
    <mergeCell ref="E694:J694"/>
    <mergeCell ref="E695:J695"/>
    <mergeCell ref="E696:J696"/>
    <mergeCell ref="E698:J698"/>
    <mergeCell ref="E692:J692"/>
    <mergeCell ref="E697:J697"/>
    <mergeCell ref="E910:J910"/>
    <mergeCell ref="E918:J918"/>
    <mergeCell ref="E757:J757"/>
    <mergeCell ref="E755:J755"/>
    <mergeCell ref="E770:J770"/>
    <mergeCell ref="E769:J769"/>
    <mergeCell ref="E792:J792"/>
    <mergeCell ref="E637:J637"/>
    <mergeCell ref="E631:J631"/>
    <mergeCell ref="E641:J641"/>
    <mergeCell ref="E653:J653"/>
    <mergeCell ref="E38:J38"/>
    <mergeCell ref="E40:J40"/>
    <mergeCell ref="E546:J546"/>
    <mergeCell ref="E94:J94"/>
    <mergeCell ref="E96:J96"/>
    <mergeCell ref="E95:J95"/>
    <mergeCell ref="E108:J108"/>
    <mergeCell ref="E365:J365"/>
    <mergeCell ref="E364:J364"/>
    <mergeCell ref="E485:J485"/>
    <mergeCell ref="E487:J487"/>
    <mergeCell ref="E488:J488"/>
    <mergeCell ref="E491:J491"/>
    <mergeCell ref="E493:J493"/>
    <mergeCell ref="E497:J497"/>
    <mergeCell ref="E499:J499"/>
    <mergeCell ref="E511:J511"/>
    <mergeCell ref="E530:J530"/>
    <mergeCell ref="E895:J895"/>
    <mergeCell ref="E894:J894"/>
    <mergeCell ref="E893:J893"/>
    <mergeCell ref="E883:J883"/>
    <mergeCell ref="E887:J887"/>
    <mergeCell ref="E896:J896"/>
    <mergeCell ref="E821:J821"/>
    <mergeCell ref="E1524:J1524"/>
    <mergeCell ref="E1525:J1525"/>
    <mergeCell ref="E746:J746"/>
    <mergeCell ref="E754:J754"/>
    <mergeCell ref="E762:J762"/>
    <mergeCell ref="E763:J763"/>
    <mergeCell ref="E1024:J1024"/>
    <mergeCell ref="E767:J767"/>
    <mergeCell ref="E768:J768"/>
    <mergeCell ref="E775:J775"/>
    <mergeCell ref="E804:J804"/>
    <mergeCell ref="E777:J777"/>
    <mergeCell ref="E785:J785"/>
    <mergeCell ref="E787:J787"/>
    <mergeCell ref="E795:J795"/>
    <mergeCell ref="E806:J806"/>
    <mergeCell ref="E812:J812"/>
    <mergeCell ref="E819:J819"/>
    <mergeCell ref="E849:J849"/>
    <mergeCell ref="E814:J814"/>
    <mergeCell ref="E783:J783"/>
    <mergeCell ref="E913:J913"/>
    <mergeCell ref="E912:J912"/>
    <mergeCell ref="E908:J908"/>
    <mergeCell ref="E911:J911"/>
    <mergeCell ref="E902:J902"/>
    <mergeCell ref="E915:J915"/>
    <mergeCell ref="E914:J914"/>
    <mergeCell ref="E971:J971"/>
    <mergeCell ref="E831:J831"/>
    <mergeCell ref="E1009:J1009"/>
    <mergeCell ref="E1010:J1010"/>
    <mergeCell ref="E1520:J1520"/>
    <mergeCell ref="E790:J790"/>
    <mergeCell ref="E1095:J1095"/>
    <mergeCell ref="E1094:J1094"/>
    <mergeCell ref="E1093:J1093"/>
    <mergeCell ref="E1092:J1092"/>
    <mergeCell ref="E1125:J1125"/>
    <mergeCell ref="E1118:J1118"/>
    <mergeCell ref="E1127:J1127"/>
    <mergeCell ref="E1123:J1123"/>
    <mergeCell ref="E879:J879"/>
    <mergeCell ref="E886:J886"/>
    <mergeCell ref="E890:J890"/>
    <mergeCell ref="E892:J892"/>
    <mergeCell ref="E880:J880"/>
    <mergeCell ref="E1064:J1064"/>
    <mergeCell ref="E1074:J1074"/>
    <mergeCell ref="E1073:J1073"/>
    <mergeCell ref="E830:J830"/>
    <mergeCell ref="E884:J884"/>
    <mergeCell ref="E901:J901"/>
    <mergeCell ref="E871:J871"/>
    <mergeCell ref="E899:J899"/>
    <mergeCell ref="E900:J900"/>
    <mergeCell ref="E929:J929"/>
    <mergeCell ref="E1128:J1128"/>
    <mergeCell ref="E1149:J1149"/>
    <mergeCell ref="E1148:J1148"/>
    <mergeCell ref="E876:J876"/>
    <mergeCell ref="E784:J784"/>
    <mergeCell ref="E781:J781"/>
    <mergeCell ref="E1119:J1119"/>
    <mergeCell ref="E866:J866"/>
    <mergeCell ref="E868:J868"/>
    <mergeCell ref="E873:J873"/>
    <mergeCell ref="E875:J875"/>
    <mergeCell ref="E877:J877"/>
    <mergeCell ref="E917:J917"/>
    <mergeCell ref="E916:J916"/>
    <mergeCell ref="E1386:J1386"/>
    <mergeCell ref="E1354:J1354"/>
    <mergeCell ref="E1355:J1355"/>
    <mergeCell ref="E1356:J1356"/>
    <mergeCell ref="E1357:J1357"/>
    <mergeCell ref="E1352:J1352"/>
    <mergeCell ref="E1360:J1360"/>
    <mergeCell ref="E1361:J1361"/>
    <mergeCell ref="E1362:J1362"/>
    <mergeCell ref="E1363:J1363"/>
    <mergeCell ref="E1364:J1364"/>
    <mergeCell ref="E1367:J1367"/>
    <mergeCell ref="E1368:J1368"/>
    <mergeCell ref="E1071:J1071"/>
    <mergeCell ref="E1052:J1052"/>
    <mergeCell ref="E1172:J1172"/>
    <mergeCell ref="E1171:J1171"/>
    <mergeCell ref="E1170:J1170"/>
    <mergeCell ref="E1293:J1293"/>
    <mergeCell ref="E1266:J1266"/>
    <mergeCell ref="E1282:J1282"/>
    <mergeCell ref="E1256:J1256"/>
    <mergeCell ref="E1261:J1261"/>
    <mergeCell ref="E1312:J1312"/>
    <mergeCell ref="E1271:J1271"/>
    <mergeCell ref="E1347:J1347"/>
    <mergeCell ref="E1086:J1086"/>
    <mergeCell ref="E1348:J1348"/>
    <mergeCell ref="E1349:J1349"/>
    <mergeCell ref="E1327:J1327"/>
    <mergeCell ref="E1328:J1328"/>
    <mergeCell ref="E1330:J1330"/>
    <mergeCell ref="E1331:J1331"/>
    <mergeCell ref="E1332:J1332"/>
    <mergeCell ref="E1314:J1314"/>
    <mergeCell ref="E1315:J1315"/>
    <mergeCell ref="E1145:J1145"/>
    <mergeCell ref="E1144:J1144"/>
    <mergeCell ref="E1190:J1190"/>
    <mergeCell ref="E1188:J1188"/>
    <mergeCell ref="E1196:J1196"/>
    <mergeCell ref="E1156:J1156"/>
    <mergeCell ref="E1165:J1165"/>
    <mergeCell ref="E1152:J1152"/>
    <mergeCell ref="E1154:J1154"/>
    <mergeCell ref="E1151:J1151"/>
    <mergeCell ref="E1183:J1183"/>
    <mergeCell ref="E1179:J1179"/>
    <mergeCell ref="E1173:J1173"/>
    <mergeCell ref="E1323:J1323"/>
    <mergeCell ref="E1289:J1289"/>
    <mergeCell ref="E1290:J1290"/>
    <mergeCell ref="E1291:J1291"/>
    <mergeCell ref="E1313:J1313"/>
    <mergeCell ref="E1316:J1316"/>
    <mergeCell ref="E1343:J1343"/>
    <mergeCell ref="E1345:J1345"/>
    <mergeCell ref="E1346:J1346"/>
    <mergeCell ref="E1333:J1333"/>
    <mergeCell ref="E1334:J1334"/>
    <mergeCell ref="E1336:J1336"/>
    <mergeCell ref="E1337:J1337"/>
    <mergeCell ref="E1317:J1317"/>
    <mergeCell ref="E1310:J1310"/>
    <mergeCell ref="E1307:J1307"/>
    <mergeCell ref="E1284:J1284"/>
    <mergeCell ref="E1278:J1278"/>
    <mergeCell ref="E1279:J1279"/>
    <mergeCell ref="E1306:J1306"/>
    <mergeCell ref="E1270:J1270"/>
    <mergeCell ref="E1324:J1324"/>
    <mergeCell ref="E1325:J1325"/>
    <mergeCell ref="E1308:J1308"/>
    <mergeCell ref="E1298:J1298"/>
    <mergeCell ref="E1473:J1473"/>
    <mergeCell ref="E1475:J1475"/>
    <mergeCell ref="E1477:J1477"/>
    <mergeCell ref="E1479:J1479"/>
    <mergeCell ref="E1481:J1481"/>
    <mergeCell ref="E1474:J1474"/>
    <mergeCell ref="E1478:J1478"/>
    <mergeCell ref="E1341:J1341"/>
    <mergeCell ref="E1379:J1379"/>
    <mergeCell ref="E1491:J1491"/>
    <mergeCell ref="E1447:J1447"/>
    <mergeCell ref="E1448:J1448"/>
    <mergeCell ref="E1449:J1449"/>
    <mergeCell ref="E1450:J1450"/>
    <mergeCell ref="E1451:J1451"/>
    <mergeCell ref="E1452:J1452"/>
    <mergeCell ref="E1350:J1350"/>
    <mergeCell ref="E1384:J1384"/>
    <mergeCell ref="E1385:J1385"/>
    <mergeCell ref="E1342:J1342"/>
    <mergeCell ref="E1395:J1395"/>
    <mergeCell ref="E1396:J1396"/>
    <mergeCell ref="E1403:J1403"/>
    <mergeCell ref="E1397:J1397"/>
    <mergeCell ref="E1401:J1401"/>
    <mergeCell ref="E1422:J1422"/>
    <mergeCell ref="E1418:J1418"/>
    <mergeCell ref="E423:J423"/>
    <mergeCell ref="E1099:J1099"/>
    <mergeCell ref="E1098:J1098"/>
    <mergeCell ref="E1109:J1109"/>
    <mergeCell ref="E1110:J1110"/>
    <mergeCell ref="E1111:J1111"/>
    <mergeCell ref="E1100:J1100"/>
    <mergeCell ref="E1101:J1101"/>
    <mergeCell ref="E1102:J1102"/>
    <mergeCell ref="E1117:I1117"/>
    <mergeCell ref="E1103:J1103"/>
    <mergeCell ref="E1108:J1108"/>
    <mergeCell ref="E1105:J1105"/>
    <mergeCell ref="E1106:J1106"/>
    <mergeCell ref="E1107:J1107"/>
    <mergeCell ref="E1195:J1195"/>
    <mergeCell ref="E1472:J1472"/>
    <mergeCell ref="E1340:J1340"/>
    <mergeCell ref="E1338:J1338"/>
    <mergeCell ref="E1203:J1203"/>
    <mergeCell ref="E1213:J1213"/>
    <mergeCell ref="E1228:J1228"/>
    <mergeCell ref="E1223:J1223"/>
    <mergeCell ref="E1222:J1222"/>
    <mergeCell ref="E1297:J1297"/>
    <mergeCell ref="E1299:J1299"/>
    <mergeCell ref="E1339:J1339"/>
    <mergeCell ref="E1260:J1260"/>
    <mergeCell ref="E1259:J1259"/>
    <mergeCell ref="E1258:J1258"/>
    <mergeCell ref="E1254:J1254"/>
    <mergeCell ref="E1269:J1269"/>
    <mergeCell ref="D1271:D1276"/>
    <mergeCell ref="E1273:J1273"/>
    <mergeCell ref="E1274:J1274"/>
    <mergeCell ref="E1275:J1275"/>
    <mergeCell ref="E1276:J1276"/>
    <mergeCell ref="E1112:J1112"/>
    <mergeCell ref="E1113:J1113"/>
    <mergeCell ref="E1104:J1104"/>
    <mergeCell ref="E825:J825"/>
    <mergeCell ref="E1131:J1131"/>
    <mergeCell ref="E1130:J1130"/>
    <mergeCell ref="E1126:J1126"/>
    <mergeCell ref="E676:J676"/>
    <mergeCell ref="E1085:J1085"/>
    <mergeCell ref="E1083:J1083"/>
    <mergeCell ref="E1082:J1082"/>
    <mergeCell ref="E1080:J1080"/>
    <mergeCell ref="E1031:J1031"/>
    <mergeCell ref="E1079:J1079"/>
    <mergeCell ref="E726:J726"/>
    <mergeCell ref="E724:J724"/>
    <mergeCell ref="E727:J727"/>
    <mergeCell ref="E739:J739"/>
    <mergeCell ref="E732:J732"/>
    <mergeCell ref="E734:J734"/>
    <mergeCell ref="E737:J737"/>
    <mergeCell ref="E735:J735"/>
    <mergeCell ref="E931:J931"/>
    <mergeCell ref="E930:J930"/>
    <mergeCell ref="E938:J938"/>
    <mergeCell ref="E939:J939"/>
    <mergeCell ref="E940:J940"/>
    <mergeCell ref="E195:J195"/>
    <mergeCell ref="E205:J205"/>
    <mergeCell ref="E206:J206"/>
    <mergeCell ref="E208:J208"/>
    <mergeCell ref="E270:J270"/>
    <mergeCell ref="E269:J269"/>
    <mergeCell ref="E268:J268"/>
    <mergeCell ref="E271:J271"/>
    <mergeCell ref="E272:J272"/>
    <mergeCell ref="E273:J273"/>
    <mergeCell ref="E274:J274"/>
    <mergeCell ref="E275:J275"/>
    <mergeCell ref="E276:J276"/>
    <mergeCell ref="E277:J277"/>
    <mergeCell ref="E278:J278"/>
    <mergeCell ref="E279:J279"/>
    <mergeCell ref="E280:J280"/>
    <mergeCell ref="E260:J260"/>
    <mergeCell ref="E228:J228"/>
    <mergeCell ref="E229:J229"/>
    <mergeCell ref="E217:J217"/>
    <mergeCell ref="E266:J266"/>
    <mergeCell ref="E232:J232"/>
    <mergeCell ref="E235:J235"/>
    <mergeCell ref="E236:J236"/>
    <mergeCell ref="E238:J238"/>
    <mergeCell ref="E242:J242"/>
    <mergeCell ref="E246:J246"/>
    <mergeCell ref="E218:J218"/>
    <mergeCell ref="E223:J223"/>
    <mergeCell ref="E222:J222"/>
    <mergeCell ref="E1242:J1242"/>
    <mergeCell ref="E1243:J1243"/>
    <mergeCell ref="E1255:J1255"/>
    <mergeCell ref="E1239:J1239"/>
    <mergeCell ref="E1208:J1208"/>
    <mergeCell ref="E1216:J1216"/>
    <mergeCell ref="E1224:J1224"/>
    <mergeCell ref="E1225:J1225"/>
    <mergeCell ref="E1226:J1226"/>
    <mergeCell ref="E1227:J1227"/>
    <mergeCell ref="E1229:J1229"/>
    <mergeCell ref="E1230:J1230"/>
    <mergeCell ref="E1231:J1231"/>
    <mergeCell ref="E1232:J1232"/>
    <mergeCell ref="E1233:J1233"/>
    <mergeCell ref="E1234:J1234"/>
    <mergeCell ref="E1124:J1124"/>
    <mergeCell ref="E1133:J1133"/>
    <mergeCell ref="E1143:J1143"/>
    <mergeCell ref="E1236:J1236"/>
    <mergeCell ref="E1241:J1241"/>
    <mergeCell ref="E1240:J1240"/>
    <mergeCell ref="E1246:J1246"/>
    <mergeCell ref="E1245:J1245"/>
    <mergeCell ref="E1194:J1194"/>
    <mergeCell ref="E1207:J1207"/>
    <mergeCell ref="E1206:J1206"/>
    <mergeCell ref="E1205:J1205"/>
    <mergeCell ref="E1204:J1204"/>
    <mergeCell ref="E1181:J1181"/>
    <mergeCell ref="E1134:J1134"/>
    <mergeCell ref="E1137:J1137"/>
  </mergeCells>
  <printOptions/>
  <pageMargins left="0.35433070866141736" right="0" top="0.1968503937007874" bottom="0.1968503937007874" header="0.31496062992125984" footer="0.31496062992125984"/>
  <pageSetup horizontalDpi="600" verticalDpi="600" orientation="landscape" paperSize="9" scale="70" r:id="rId2"/>
  <rowBreaks count="39" manualBreakCount="39">
    <brk id="89" max="16383" man="1"/>
    <brk id="124" max="16383" man="1"/>
    <brk id="157" max="16383" man="1"/>
    <brk id="192" max="16383" man="1"/>
    <brk id="218" max="16383" man="1"/>
    <brk id="252" max="16383" man="1"/>
    <brk id="277" max="16383" man="1"/>
    <brk id="307" max="16383" man="1"/>
    <brk id="338" max="16383" man="1"/>
    <brk id="372" max="16383" man="1"/>
    <brk id="404" max="16383" man="1"/>
    <brk id="435" max="16383" man="1"/>
    <brk id="475" max="16383" man="1"/>
    <brk id="508" max="16383" man="1"/>
    <brk id="548" max="16383" man="1"/>
    <brk id="617" max="16383" man="1"/>
    <brk id="653" max="16383" man="1"/>
    <brk id="680" max="16383" man="1"/>
    <brk id="715" max="16383" man="1"/>
    <brk id="750" max="16383" man="1"/>
    <brk id="783" max="16383" man="1"/>
    <brk id="817" max="16383" man="1"/>
    <brk id="852" max="16383" man="1"/>
    <brk id="882" max="16383" man="1"/>
    <brk id="919" max="16383" man="1"/>
    <brk id="951" max="16383" man="1"/>
    <brk id="983" max="16383" man="1"/>
    <brk id="1010" max="16383" man="1"/>
    <brk id="1044" max="16383" man="1"/>
    <brk id="1072" max="16383" man="1"/>
    <brk id="1126" max="16383" man="1"/>
    <brk id="1153" max="16383" man="1"/>
    <brk id="1186" max="16383" man="1"/>
    <brk id="1265" max="16383" man="1"/>
    <brk id="1301" max="16383" man="1"/>
    <brk id="1335" max="16383" man="1"/>
    <brk id="1366" max="16383" man="1"/>
    <brk id="1393" max="16383" man="1"/>
    <brk id="1487" max="1638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Fernando Garcia</dc:creator>
  <cp:keywords/>
  <dc:description/>
  <cp:lastModifiedBy>Fernando Garcia</cp:lastModifiedBy>
  <cp:lastPrinted>2022-10-18T15:17:28Z</cp:lastPrinted>
  <dcterms:created xsi:type="dcterms:W3CDTF">2022-05-27T15:37:44Z</dcterms:created>
  <dcterms:modified xsi:type="dcterms:W3CDTF">2022-10-18T16:58:52Z</dcterms:modified>
  <cp:category/>
  <cp:version/>
  <cp:contentType/>
  <cp:contentStatus/>
</cp:coreProperties>
</file>