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Orçamento" sheetId="3" r:id="rId1"/>
    <sheet name="Encargos Sociais" sheetId="6" r:id="rId2"/>
    <sheet name="Cálculo BDI" sheetId="7" r:id="rId3"/>
    <sheet name="Cronograma" sheetId="8" r:id="rId4"/>
  </sheets>
  <externalReferences>
    <externalReference r:id="rId7"/>
  </externalReferences>
  <definedNames>
    <definedName name="_xlnm.Print_Area" localSheetId="2">'Cálculo BDI'!$A$1:$O$42</definedName>
    <definedName name="_xlnm.Print_Area" localSheetId="3">'Cronograma'!$A$1:$H$24</definedName>
    <definedName name="_xlnm.Print_Area" localSheetId="0">'Orçamento'!$A$1:$H$194</definedName>
  </definedNames>
  <calcPr calcId="125725"/>
  <extLst/>
</workbook>
</file>

<file path=xl/sharedStrings.xml><?xml version="1.0" encoding="utf-8"?>
<sst xmlns="http://schemas.openxmlformats.org/spreadsheetml/2006/main" count="697" uniqueCount="489">
  <si>
    <t>PLANILHA ORÇAMENTÁRIA</t>
  </si>
  <si>
    <t>Obra.: REFORMA DO CENTRO OBSTÉTRICO E BERÇÁRIO DE CUIDADOS INTERMEDIÁRIOS DO HOSPITAL GETÚLIO VARGAS</t>
  </si>
  <si>
    <t>Endereço: Rua Pinheiro Machado, 331 - Bairro Dihel - Sapucaia do Sul/RS</t>
  </si>
  <si>
    <t>Área de Intervenção:  436,40m²</t>
  </si>
  <si>
    <t>Item</t>
  </si>
  <si>
    <t>Código</t>
  </si>
  <si>
    <t>Descrição</t>
  </si>
  <si>
    <t>Quantidade Contrato</t>
  </si>
  <si>
    <t>Un</t>
  </si>
  <si>
    <t>Vlr. Unitário</t>
  </si>
  <si>
    <t>Unit. Contrato c/ BDI</t>
  </si>
  <si>
    <t>Total contrato (c/BDI)</t>
  </si>
  <si>
    <t>SERVIÇOS INICIAIS</t>
  </si>
  <si>
    <t>1.1</t>
  </si>
  <si>
    <t>MÊS</t>
  </si>
  <si>
    <t>1.2</t>
  </si>
  <si>
    <t>M2</t>
  </si>
  <si>
    <t>1.3</t>
  </si>
  <si>
    <t>COTAÇÃO</t>
  </si>
  <si>
    <t xml:space="preserve">                                                     Total do Grupo</t>
  </si>
  <si>
    <t>DEMOLIÇÕES</t>
  </si>
  <si>
    <t>2.1</t>
  </si>
  <si>
    <t>DEMOLIÇÃO DE ALVENARIA DE TIJOLO MACIÇO, DE FORMA MANUAL, SEM REAPROVEITAMENTO</t>
  </si>
  <si>
    <t>M3</t>
  </si>
  <si>
    <t>2.2</t>
  </si>
  <si>
    <t>REMOÇÃO DE PORTAS, DE FORMA MANUAL, SEM REAPROVEITAMENTO. AF_12/2017</t>
  </si>
  <si>
    <t>2.3</t>
  </si>
  <si>
    <t>2.4</t>
  </si>
  <si>
    <t>COMPOSIÇÃO 18</t>
  </si>
  <si>
    <t>3.1</t>
  </si>
  <si>
    <t>3.2</t>
  </si>
  <si>
    <t>3.3</t>
  </si>
  <si>
    <t>3.4</t>
  </si>
  <si>
    <t>PAVIMENTAÇÃO INTERNA</t>
  </si>
  <si>
    <t>4.1</t>
  </si>
  <si>
    <t xml:space="preserve">COTAÇÃO </t>
  </si>
  <si>
    <t>MANTA VINÍLICA  COM RODAPÉ BOLEADO, ESPESSURA 2MM, FIXADO COM COLA (fornecimento e instalação)</t>
  </si>
  <si>
    <t>REVESTIMENTO CERÂMICO PARA PISO COM PLACAS TIPO GRÊS DE DIMENSÕES 35X35 CM APLICADA EM AMBIENTES DE ÁREA MENOR QUE 5 M2. AF_06/2014</t>
  </si>
  <si>
    <t>RODAPÉ CERÂMICO DE 7CM DE ALTURA COM PLACAS TIPO ESMALTADA EXTRA DE DIMENSÕES 35X35CM. AF_06/2014</t>
  </si>
  <si>
    <t>M</t>
  </si>
  <si>
    <t>5.1</t>
  </si>
  <si>
    <t>IMPERMEABILIZAÇÃO DE SUPERFÍCIE COM IMPERMEABILIZANTE SEMI-FLEXIVEL (MAI), 3 DEMÃOS. AF_06/2018</t>
  </si>
  <si>
    <t>FORROS</t>
  </si>
  <si>
    <t>6.1</t>
  </si>
  <si>
    <t>FORRO EM DRYWALL, PARA AMBIENTES COMERCIAIS, INCLUSIVE ESTRUTURA DE FIXAÇÃO. AF_05/2007_P</t>
  </si>
  <si>
    <t>6.2</t>
  </si>
  <si>
    <t>ACABAMENTOS PARA FORRO (MOLDURA DE GESSO). AF_05/2017</t>
  </si>
  <si>
    <t>REVESTIMENTOS</t>
  </si>
  <si>
    <t>7.1</t>
  </si>
  <si>
    <t>REVESTIMENTO CERÂMICO PARA PAREDES INTERNAS COM PLACAS TIPO ESMALTADA EXTRA DE DIMENSÕES 20X20 CM APLICADAS EM AMBIENTES DE ÁREA MENOR QUE 5 M2 NA ALTURA INTEIRA DAS PAREDES. AF_06/2014</t>
  </si>
  <si>
    <t>7.2</t>
  </si>
  <si>
    <t>CHAPISCO APLICADO EM ALVENARIA E ESTRUTURAS DE CONCRETO, COM COLHER DE PEDREIRO. ARGAMASSA TRAÇO 1:3 COM PREPARO MANUAL. (fechamento de vãos)</t>
  </si>
  <si>
    <t>7.3</t>
  </si>
  <si>
    <t>MASSA ÚNICA, PARA RECEBIMENTO DE PINTURA, EM ARGAMASSA TRAÇO 1:2:8, PREPARO MANUAL, APLICADA MANUALMENTE EM FACES INTERNAS DE PAREDES, ESPESSURA DE 20MM, COM EXECUÇÃO DE TALISCAS (fechamento de vãos e paredes com remoção de azulejos p/ acab. de pintura)</t>
  </si>
  <si>
    <t>ESQUADRIAS</t>
  </si>
  <si>
    <t>8.1</t>
  </si>
  <si>
    <r>
      <rPr>
        <sz val="14"/>
        <rFont val="Calibri"/>
        <family val="2"/>
      </rPr>
      <t>KIT DE PORTA DE MADEIRA PARA PINTURA, SEMI-OCA (LEVE OU MÉDIA), PADRÃO MÉDIO,</t>
    </r>
    <r>
      <rPr>
        <b/>
        <sz val="14"/>
        <rFont val="Calibri"/>
        <family val="2"/>
      </rPr>
      <t xml:space="preserve"> 80X210CM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AF_08/2015</t>
    </r>
  </si>
  <si>
    <t>UN</t>
  </si>
  <si>
    <r>
      <rPr>
        <sz val="14"/>
        <rFont val="Calibri"/>
        <family val="2"/>
      </rPr>
      <t xml:space="preserve">KIT DE PORTA DE MADEIRA PARA PINTURA, SEMI-OCA (LEVE OU MÉDIA), PADRÃO MÉDIO, </t>
    </r>
    <r>
      <rPr>
        <b/>
        <sz val="14"/>
        <rFont val="Calibri"/>
        <family val="2"/>
      </rPr>
      <t>90X210CM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AF_08/2015</t>
    </r>
  </si>
  <si>
    <t>COMPOSIÇÃO 5</t>
  </si>
  <si>
    <t>COMPOSIÇÃO 7</t>
  </si>
  <si>
    <r>
      <rPr>
        <sz val="14"/>
        <rFont val="Calibri"/>
        <family val="2"/>
      </rPr>
      <t>KIT DE PORTA DE MADEIRA PARA PINTURA, SEMI-OCA (LEVE OU MÉDIA), PADRÃO MÉDIO,</t>
    </r>
    <r>
      <rPr>
        <b/>
        <sz val="14"/>
        <rFont val="Calibri"/>
        <family val="2"/>
      </rPr>
      <t xml:space="preserve"> 100X250CM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AF_08/2015 (INCLUSO  BANDEIRA FIXA E VIDRO TRANSP.4MM)</t>
    </r>
  </si>
  <si>
    <t>COMPOSIÇÃO 8</t>
  </si>
  <si>
    <r>
      <rPr>
        <sz val="14"/>
        <rFont val="Calibri"/>
        <family val="2"/>
      </rPr>
      <t>KIT DE PORTA DE MADEIRA PARA PINTURA, SEMI-OCA (LEVE OU MÉDIA), PADRÃO MÉDIO,</t>
    </r>
    <r>
      <rPr>
        <b/>
        <sz val="14"/>
        <rFont val="Calibri"/>
        <family val="2"/>
      </rPr>
      <t xml:space="preserve"> 110X250CM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AF_08/2015 (INCLUSO  BANDEIRA FIXA E VIDRO TRANSP.4MM)</t>
    </r>
  </si>
  <si>
    <t>COMPOSIÇÃO 9</t>
  </si>
  <si>
    <r>
      <rPr>
        <sz val="14"/>
        <rFont val="Calibri"/>
        <family val="2"/>
      </rPr>
      <t>KIT DE PORTA DE MADEIRA PARA PINTURA, SEMI-OCA (LEVE OU MÉDIA), PADRÃO MÉDIO,</t>
    </r>
    <r>
      <rPr>
        <b/>
        <sz val="14"/>
        <rFont val="Calibri"/>
        <family val="2"/>
      </rPr>
      <t xml:space="preserve"> 160X250CM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(INCLUSO  BANDEIRA FIXA E VIDRO TRANSP.4MM, FECHO UNHA)</t>
    </r>
  </si>
  <si>
    <t>COMPOSIÇÃO 10</t>
  </si>
  <si>
    <r>
      <rPr>
        <sz val="14"/>
        <rFont val="Calibri"/>
        <family val="2"/>
      </rPr>
      <t>KIT DE PORTA DE MADEIRA PARA PINTURA, SEMI-OCA (LEVE OU MÉDIA), PADRÃO MÉDIO,</t>
    </r>
    <r>
      <rPr>
        <b/>
        <sz val="14"/>
        <rFont val="Calibri"/>
        <family val="2"/>
      </rPr>
      <t xml:space="preserve"> 200X250CM</t>
    </r>
    <r>
      <rPr>
        <sz val="14"/>
        <rFont val="Calibri"/>
        <family val="2"/>
      </rPr>
      <t>, ESPESSURA DE 3,5CM, ITENS INCLUSOS: DOBRADIÇAS, MONTAGEM E INSTALAÇÃO DO BATENTE, FECHADURA COM EXECUÇÃO DO FURO - FORNECIMENTO E INSTALAÇÃO. (INCLUSO  BANDEIRA FIXA E VIDRO TRANSP.4MM, FECHO UNHA)</t>
    </r>
  </si>
  <si>
    <t>COMPOSIÇÃO 11</t>
  </si>
  <si>
    <t>ESQUADRIA VENEZIANA FIXA DE ALUMÍNIO (PARA VENTILAÇÃO DOS SANITÁRIOS)</t>
  </si>
  <si>
    <t>CAIXILHO FIXO, DE ALUMÍNIO, PARA VIDRO (VISOR nas paredes e portas)</t>
  </si>
  <si>
    <t>VIDRAÇARIA</t>
  </si>
  <si>
    <t>9.1</t>
  </si>
  <si>
    <t>INSTALAÇÕES HIDROSSANITÁRIAS</t>
  </si>
  <si>
    <t>ESGOTO</t>
  </si>
  <si>
    <t>10.1</t>
  </si>
  <si>
    <t>(COMPOSIÇÃO REPRESENTATIVA) DO SERVIÇO DE INSTALAÇÃO DE TUBO DE PVC, SÉRIE NORMAL, ESGOTO PREDIAL, DN 40MM (INSTALADO EM RAMAL DE DESCARGA OU RAMAL DE ESGOTO SANITÁRIO), INCLUSIVE CONEXÕES, CORTES E FIXAÇÕES PARA PRÉDIOS. AF_10/2015</t>
  </si>
  <si>
    <t>10.2</t>
  </si>
  <si>
    <t>(COMPOSIÇÃO REPRESENTATIVA) DO SERVIÇO DE INSTALAÇÃO DE TUBO DE PVC, SÉRIE NORMAL, ESGOTO PREDIAL, DN 50MM (INSTALADO EM RAMAL DE DESCARGA OU RAMAL DE ESGOTO SANITÁRIO), INCLUSIVE CONEXÕES, CORTES E FIXAÇÕES PARA PRÉDIOS. AF_10/2015</t>
  </si>
  <si>
    <t>10.3</t>
  </si>
  <si>
    <t>(COMPOSIÇÃO REPRESENTATIVA) DO SERVIÇO DE INST. TUBO PVC, SÉRIE N, ESGOTO PREDIAL, 100MM (INST.RAMAL DE ESG. SANIT., PRUMADA ESG. SANT., VENTILAÇÃO OU SUB-COLETOR AÉREO), INCL. CONEXÕES E CORTE E FIXAÇÕES PARA PRÉDIOS. AF_10/2015</t>
  </si>
  <si>
    <t>10.4</t>
  </si>
  <si>
    <t>89491+11732</t>
  </si>
  <si>
    <t>CAIXA SIFONADA, PVC, DN 150 X 150 X 50 MM, FORNECIDA E INSTALADA EM RAMAIS DE ENCAMINHAMENTO DE ÁGUA PLUVIAL. AF_12/2014 (incluso grelha cromada)</t>
  </si>
  <si>
    <t>10.5</t>
  </si>
  <si>
    <t>COMPOSIÇÃO REPRESENTATIVA) DO SERVIÇO DE INSTALAÇÃO DE TUBOS DE PVC, SOLDÁVEL, ÁGUA FRIA, DN 25 MM (INSTALADO EM RAMAL, SUB-RAMAL, RAMAL DE DISTRIBUIÇÃO OU PRUMADA), INCLUSIVE CONEXÕES, CORTES E FIXAÇÕES, PARA PRÉDIOS. AF_10/2015_P</t>
  </si>
  <si>
    <t>10.6</t>
  </si>
  <si>
    <t>REGISTRO DE PRESSÃO BRUTO, LATÃO, ROSCÁVEL, 3/4", COM ACABAMENTO E CANOPLA CROMADOS. FORNECIDO E INSTALADO EM RAMAL DE ÁGUA. AF_12/2014</t>
  </si>
  <si>
    <t>10.7</t>
  </si>
  <si>
    <t>REGISTRO DE GAVETA BRUTO, LATÃO, ROSCÁVEL, 3/4", COM ACABAMENTO E CANOPLA CROMADOS. FORNECIDO E INSTALADO EM RAMAL DE ÁGUA. AF_12/2014</t>
  </si>
  <si>
    <t>10.8</t>
  </si>
  <si>
    <t>86932 + 377</t>
  </si>
  <si>
    <t>VASO SANITÁRIO SIFONADO COM CAIXA ACOPLADA LOUÇA BRANCA - PADRÃO MÉDIO , INCLUSO ENGATE FLEXÍVEL EM METAL CROMADO, 1/2" X 40CM - FORNECIMENTO E INSTALAÇÃO. AF_12/2013_P + ASSENTO SANITARIO DE PLASTICO, TIPO CONVENCIONAL</t>
  </si>
  <si>
    <t>10.9</t>
  </si>
  <si>
    <t>86941-86915</t>
  </si>
  <si>
    <r>
      <rPr>
        <sz val="14"/>
        <rFont val="Calibri"/>
        <family val="2"/>
      </rPr>
      <t>LAVATÓRIO LOUÇA BRANCA COM COLUNA, 45 X 55CM OU EQUIVALENTE, PADRÃO MÉDIO, INCLUSO SIFÃO TIPO GARRAFA, VÁLVULA E ENGATE FLEXÍVEL DE 40CM EM METAL CROMADO,</t>
    </r>
    <r>
      <rPr>
        <b/>
        <sz val="14"/>
        <rFont val="Calibri"/>
        <family val="2"/>
      </rPr>
      <t>SEM</t>
    </r>
    <r>
      <rPr>
        <sz val="14"/>
        <rFont val="Calibri"/>
        <family val="2"/>
      </rPr>
      <t xml:space="preserve"> TORNEIRA CROMADA DE MESA - FORNECIMENTO E INSTALAÇÃO. AF_12/2013 (descontei o valor da torneira) </t>
    </r>
  </si>
  <si>
    <t>10.10</t>
  </si>
  <si>
    <t>TORNEIRA CROMADA DE MESA PARA LAVATORIO TEMPORIZADA PRESSAO BICA BAIXA</t>
  </si>
  <si>
    <t>10.11</t>
  </si>
  <si>
    <t>10.12</t>
  </si>
  <si>
    <t>COMPOSIÇÃO 15</t>
  </si>
  <si>
    <t>TANQUE ACO INOXIDAVEL (ACO 304) COM ESFREGADOR E VALVULA, DE *50 X 40 X 22* CM E MÃO-FRANCESA</t>
  </si>
  <si>
    <t>10.13</t>
  </si>
  <si>
    <t>SIFÃO DO TIPO FLEXÍVEL EM PVC 1 X 1.1/2 - FORNECIMENTO E INSTALAÇÃO. AF_12/2013 (TANQUE)</t>
  </si>
  <si>
    <t>10.14</t>
  </si>
  <si>
    <t>TORNEIRA CROMADA 1/2" OU 3/4" PARA TANQUE, PADRÃO MÉDIO - FORNECIMENTO E INSTALAÇÃO. AF_12/2013</t>
  </si>
  <si>
    <t>10.15</t>
  </si>
  <si>
    <t>KIT DE ACESSORIOS PARA BANHEIRO EM METAL CROMADO, 5 PECAS, INCLUSO FIXAÇÃO. AF_10/2016 (BANHEIROS)</t>
  </si>
  <si>
    <t>10.16</t>
  </si>
  <si>
    <t>PAPELEIRA DE PAREDE EM METAL CROMADO SEM TAMPA, INCLUSO FIXAÇÃO. AF_10/2016 (SANITÁRIOS)</t>
  </si>
  <si>
    <t>10.17</t>
  </si>
  <si>
    <t>PORTA TOALHA ROSTO EM METAL CROMADO, TIPO ARGOLA, INCLUSO FIXAÇÃO. AF_10/2016 (SANITÁRIOS)</t>
  </si>
  <si>
    <t>10.18</t>
  </si>
  <si>
    <t>CABIDE/GANCHO DE BANHEIRO SIMPLES EM METAL CROMADO (SANITÁRIOS)</t>
  </si>
  <si>
    <t>10.19</t>
  </si>
  <si>
    <t>SABONETEIRA PLASTICA TIPO DISPENSER PARA SABONETE LIQUIDO COM RESERVATÓRIO 800 A 1500 ML, INCLUSO FIXAÇÃO.</t>
  </si>
  <si>
    <t>10.20</t>
  </si>
  <si>
    <t>TORNEIRA ELÉTRICA, FORNECIMENTO E INSTALAÇÃO</t>
  </si>
  <si>
    <t>10.21</t>
  </si>
  <si>
    <t>MISTURADOR ELÉTRICO, ACIONAMENTO COM ALAVANCA, FORNECIMENTO E INSTALAÇÃO (bloco cirúrgico)</t>
  </si>
  <si>
    <t>10.22</t>
  </si>
  <si>
    <t>AQUECEDOR VERSÁTIL PARA MISTURADOR</t>
  </si>
  <si>
    <t>10.23</t>
  </si>
  <si>
    <t>INSTALAÇÕES ELÉTRICAS / TELEFONE</t>
  </si>
  <si>
    <t>11.1</t>
  </si>
  <si>
    <t>PT</t>
  </si>
  <si>
    <t>11.2</t>
  </si>
  <si>
    <t>11.3</t>
  </si>
  <si>
    <t>11.4</t>
  </si>
  <si>
    <t>11.5</t>
  </si>
  <si>
    <t>11.6</t>
  </si>
  <si>
    <t>11.7</t>
  </si>
  <si>
    <t>CABO DE COBRE FLEXÍVEL ISOLADO, 6 MM², ANTI-CHAMA 450/750 V, PARA CIRCUITOS TERMINAIS - FORNECIMENTO E INSTALAÇÃO. AF_12/2015</t>
  </si>
  <si>
    <t>PINTURA</t>
  </si>
  <si>
    <t>PAREDES</t>
  </si>
  <si>
    <t>12.1</t>
  </si>
  <si>
    <t xml:space="preserve">APLICAÇÃO E LIXAMENTO DE MASSA LÁTEX EM PAREDES, DUAS DEMÃOS. AF_06/2014 </t>
  </si>
  <si>
    <t>12.2</t>
  </si>
  <si>
    <t>APLICAÇÃO MANUAL DE PINTURA COM TINTA LÁTEX ACRÍLICA EM PAREDES, DUAS DEMÃOS. AF_06/2014</t>
  </si>
  <si>
    <t>12.3</t>
  </si>
  <si>
    <t>APLICAÇÃO DE FUNDO SELADOR ACRÍLICO EM PAREDES, UMA DEMÃO. AF_06/2014</t>
  </si>
  <si>
    <t>12.4</t>
  </si>
  <si>
    <t xml:space="preserve">APLICAÇÃO MANUAL DE MASSA ACRÍLICA EM PAREDES, DUAS DEMÃOS. </t>
  </si>
  <si>
    <t>12.5</t>
  </si>
  <si>
    <t>PINTURA EPOXI, DUAS DEMAOS</t>
  </si>
  <si>
    <t>TETOS</t>
  </si>
  <si>
    <t>12.6</t>
  </si>
  <si>
    <t>APLICAÇÃO E LIXAMENTO DE MASSA LÁTEX EM TETO, DUAS DEMÃOS. AF_06/2014</t>
  </si>
  <si>
    <t>12.7</t>
  </si>
  <si>
    <t>APLICAÇÃO MANUAL DE PINTURA COM TINTA LÁTEX ACRÍLICA EM TETO, DUAS DEMÃOS. AF_06/2014</t>
  </si>
  <si>
    <t>12.8</t>
  </si>
  <si>
    <t>12.9</t>
  </si>
  <si>
    <t>COMPLEMENTARES</t>
  </si>
  <si>
    <t>13.1</t>
  </si>
  <si>
    <t>COMPOSIÇÃO 17</t>
  </si>
  <si>
    <t>PROTETOR DE PAREDE  EM MADEIRA BATE- MACA COM FUNÇÃO DE CORRIMÃO COM PINTURA ESMALTE SINTÉTICO</t>
  </si>
  <si>
    <t>13.2</t>
  </si>
  <si>
    <t>COMPOSIÇÃO 16</t>
  </si>
  <si>
    <t xml:space="preserve">PROTETOR DE PAREDE EM MADEIRA BATE- MACA COM PINTURA ESMALTE SINTÉTICO </t>
  </si>
  <si>
    <t>13.3</t>
  </si>
  <si>
    <t>BARRA DE APOIO RETA, EM ACO INOX POLIDO, COMPRIMENTO 80CM, DIAMETRO MINIMO 3 CM</t>
  </si>
  <si>
    <t>13.4</t>
  </si>
  <si>
    <t>COMPOSIÇÃO 12</t>
  </si>
  <si>
    <t>TAMPOS DE INOX  COM ESTRUTURA DE APOIO EM TUBOS METÁLICOS COM PINTURA ESMALTE SINTÉTICO</t>
  </si>
  <si>
    <t>13.5</t>
  </si>
  <si>
    <t>*11698</t>
  </si>
  <si>
    <t>LAVATÓRIO DE INOX PARA ANTI-SEPSIA DAS MÃOS E ANTEBRAÇOS  L = 2,0M</t>
  </si>
  <si>
    <t>13.6</t>
  </si>
  <si>
    <t>CUBA DE EMBUTIR DE AÇO INOXIDÁVEL MÉDIA, INCLUSO VÁLVULA TIPO AMERICANA E SIFÃO TIPO GARRAFA EM METAL CROMADO - FORNECIMENTO E INSTALAÇÃO. AF_12/2013 (nas pias de inox incluso expurgo)</t>
  </si>
  <si>
    <t>13.7</t>
  </si>
  <si>
    <t>COMPOSIÇÃO 13</t>
  </si>
  <si>
    <t>RENOVADOR DE AR PARA AMBIENTES FECHADOS - FORNECIMENTO E INSTALAÇÃO</t>
  </si>
  <si>
    <t>13.8</t>
  </si>
  <si>
    <t>COMPOSIÇÃO 14</t>
  </si>
  <si>
    <t>TUBO FLEXÍVEL PARA INSTALAÇÃO DOS EXAUSTORES</t>
  </si>
  <si>
    <t>13.9</t>
  </si>
  <si>
    <t>REDE DE GASES MEDICINAIS</t>
  </si>
  <si>
    <t>13.10</t>
  </si>
  <si>
    <t>13.11</t>
  </si>
  <si>
    <t>COMPOSIÇÃO 19</t>
  </si>
  <si>
    <t>COMPOSIÇÃO 20</t>
  </si>
  <si>
    <t>ADMINISTRAÇÃO LOCAL</t>
  </si>
  <si>
    <t>14.1</t>
  </si>
  <si>
    <t>TOTAL DO ORÇAMENTO</t>
  </si>
  <si>
    <t>FUNDAÇÃO HOSPITALAR GETÚLIO VARGAS</t>
  </si>
  <si>
    <t>LOCACAO DE CONTAINER 2,30 X 6,00 M, ALT. 2,50 M, PARA ESCRITORIO, SEM DIVISORIAS INTERNAS E SEM SANITARIO (NAO INCLUI MOBILIZACAO/DESMOBILIZACAO)</t>
  </si>
  <si>
    <t>PLACA DE OBRA (PARA CONSTRUCAO CIVIL) EM CHAPA GALVANIZADA *N. 22*, ADESIVADA, DE *2,4 X 1,2* M (SEM POSTES PARA FIXACAO)</t>
  </si>
  <si>
    <t>100195</t>
  </si>
  <si>
    <t>TRANSPORTE HORIZONTAL MANUAL, DE SACOS DE 50 KG (UNIDADE: KGXKM). AF_07/2019</t>
  </si>
  <si>
    <t>KGXKM</t>
  </si>
  <si>
    <t>100229</t>
  </si>
  <si>
    <t>TRANSPORTE VERTICAL MANUAL, 1 PAVIMENTO, DE SACOS DE 50 KG (UNIDADE: KG). AF_07/2019</t>
  </si>
  <si>
    <t>KG</t>
  </si>
  <si>
    <t>87620</t>
  </si>
  <si>
    <t>CONTRAPISO EM ARGAMASSA TRAÇO 1:4 (CIMENTO E AREIA), PREPARO MECÂNICO COM BETONEIRA 400 L, APLICADO EM ÁREAS SECAS SOBRE LAJE, ADERIDO, ACABAMENTO NÃO REFORÇADO, ESPESSURA 2CM. AF_07/2021</t>
  </si>
  <si>
    <t>102152</t>
  </si>
  <si>
    <t>INSTALAÇÃO DE VIDRO LISO, E = 4 MM, EM ESQUADRIA DE MADEIRA, FIXADO COM BAGUETE. AF_01/2021</t>
  </si>
  <si>
    <t xml:space="preserve"> </t>
  </si>
  <si>
    <t>86911</t>
  </si>
  <si>
    <t>TORNEIRA CROMADA LONGA, DE PAREDE, 1/2 OU 3/4, PARA PIA DE COZINHA, PADRÃO POPULAR - FORNECIMENTO E INSTALAÇÃO. AF_01/2020</t>
  </si>
  <si>
    <t>CHUVEIRO COMUM EM PLASTICO CROMADO, COM CANO, 4 TEMPERATURAS (110/220 V)</t>
  </si>
  <si>
    <t>COMPOSIÇÃO IE.1</t>
  </si>
  <si>
    <t xml:space="preserve">QUADRO DE DISTRIBUIÇÃO DE ENERGIA EM CHAPA DE AÇO GALVANIZADO, DE EMBUTIR, COM BARRAMENTO TRIFÁSICO, PARA 60 DISJUNTORES DIN 250A - FORNECIMENTO E INSTALAÇÃO. </t>
  </si>
  <si>
    <t>QUADRO DE DISTRIBUIÇÃO DE ENERGIA EM CHAPA DE AÇO GALVANIZADO, DE EMBUTIR, COM BARRAMENTO TRIFÁSICO, PARA 40 DISJUNTORES DIN 100A - FORNECIMENTO E INSTALAÇÃO. AF_10/2020</t>
  </si>
  <si>
    <t>QUADRO DE DISTRIBUIÇÃO DE ENERGIA EM CHAPA DE AÇO GALVANIZADO, DE EMBUTIR, COM BARRAMENTO TRIFÁSICO, PARA 18 DISJUNTORES DIN 100A - FORNECIMENTO E INSTALAÇÃO. AF_10/2020</t>
  </si>
  <si>
    <t>CAIXA RETANGULAR 4" X 2", PVC, INSTALADA EM PAREDE - FORNECIMENTO E INSTALAÇÃO. AF_12/2015</t>
  </si>
  <si>
    <t>CAIXA OCTOGONAL 4" X 4", PVC, INSTALADA EM LAJE - FORNECIMENTO E INSTALAÇÃO. AF_12/2015</t>
  </si>
  <si>
    <t>CABO DE COBRE FLEXÍVEL ISOLADO, 2,5 MM², ANTI-CHAMA 450/750 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</si>
  <si>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</si>
  <si>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35 MM², ANTI-CHAMA 0,6/1,0 KV - FORNECIMENTO E INSTALAÇÃO. AF_12/2021</t>
  </si>
  <si>
    <t>CABO DE COBRE FLEXÍVEL ISOLADO, 50 MM², ANTI-CHAMA 0,6/1,0 KV, PARA REDE ENTERRADA DE DISTRIBUIÇÃO DE ENERGIA ELÉTRICA - FORNECIMENTO E INSTALAÇÃO. AF_12/2021</t>
  </si>
  <si>
    <t>CABO DE COBRE FLEXÍVEL ISOLADO, 95 MM², ANTI-CHAMA 0,6/1,0 KV, PARA REDE ENTERRADA DE DISTRIBUIÇÃO DE ENERGIA ELÉTRICA - FORNECIMENTO E INST
ALAÇÃO. AF_12/2021</t>
  </si>
  <si>
    <t>COMPOSIÇÃO IE.2</t>
  </si>
  <si>
    <t>ELETROCALHA LISA OU PERFURADA EM AÇO GALVANIZADO, LARGURA 100MM E ALTURA 50MM, INCLUSIVE EMENDA E FIXAÇÃO - FORNECIMENTO E INSTALAÇÃO</t>
  </si>
  <si>
    <t>COMPOSIÇÃO IE.3</t>
  </si>
  <si>
    <t>SAIDA GALVANIZADA ELETROCALHA PARA ELETRODUTO 1” - FORNECIMENTO E INSTALAÇÃO.</t>
  </si>
  <si>
    <t>TOMADA DE EMBUTIR (1 MÓDULO), 2P+T 10 A, INCLUINDO SUPORTE E PLACA - FORNECIMENTO E INSTALAÇÃO. AF_12/2015</t>
  </si>
  <si>
    <t>INTERRUPTOR SIMPLES (1 MÓDULO), 10A/250V, INCLUINDO SUPORTE E PLACA – FORNECIMENTO E INSTALAÇÃO. AF_12/2015</t>
  </si>
  <si>
    <t>COMPOSIÇÃO IE.4</t>
  </si>
  <si>
    <t>LUMINÁRIA FECHADA TIPO CALHA, DE EMBUTIR, COM 2 LÂMPADAS TUBULARES LED DE 10 W COM REFLETOR - FORNECIMENTO E INSTALAÇÃO.</t>
  </si>
  <si>
    <t>COMPOSIÇÃO IE.5</t>
  </si>
  <si>
    <t>LUMINÁRIA TIPO EMBUTIR REDONDA, COM 1 LÂMP. LED 10W</t>
  </si>
  <si>
    <t>COMPOSIÇÃO IE.6</t>
  </si>
  <si>
    <t>DISJUNTOR TERMOMAGNÉTICO TRIPOLAR , CORRENTE NOMINAL DE 175A – FORNECIMENTO E INSTALAÇÃO.</t>
  </si>
  <si>
    <t>COMPOSIÇÃO IE.7</t>
  </si>
  <si>
    <t>DISJUNTOR TERMOMAGNÉTICO TRIPOLAR DIN , CORRENTE NOMINAL DE 100A – FORNECIMENTO E INSTALAÇÃO.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</si>
  <si>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</si>
  <si>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</si>
  <si>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MONOPOLAR TIPO DIN, CORRENTE NOMINAL DE 25A - FORNECIMENTO E INSTALAÇÃO. AF_10/2020</t>
  </si>
  <si>
    <t>DISJUNTOR MONOPOLAR TIPO DIN, CORRENTE NOMINAL DE 32A - FORNECIMENTO E INSTALAÇÃO. AF_10/2020</t>
  </si>
  <si>
    <t>COMPOSIÇÃO IE.8</t>
  </si>
  <si>
    <t>DISPOSITIVO SUPRESSOR DE SURTO – FORNECIMENTO E INSTALAÇÃO.</t>
  </si>
  <si>
    <t>ELETRODUTO RÍGIDO ROSCÁVEL, PVC, DN 110 MM (4"), PARA REDE ENTERRADA DE DISTRIBUIÇÃO DE ENERGIA ELÉTRICA - FORNECIMENTO E INSTALAÇÃO. AF_12/2021</t>
  </si>
  <si>
    <t>LUVA PARA ELETRODUTO, PVC, ROSCÁVEL, DN 110 MM (4"), PARA REDE ENTERRADA DE DISTRIBUIÇÃO DE ENERGIA ELÉTRICA - FORNECIMENTO E INSTALAÇÃO. AF_12/2021</t>
  </si>
  <si>
    <t>CURVA 90 GRAUS PARA ELETRODUTO, PVC, ROSCÁVEL, DN 110 MM (4"), PARA REDE ENTERRADA DE DISTRIBUIÇÃO DE ENERGIA ELÉTRICA - FORNECIMENTO E INSTALAÇÃO. AF_12/2021</t>
  </si>
  <si>
    <t>COMPOSIÇÃO IE.9</t>
  </si>
  <si>
    <t xml:space="preserve">CONDULETE DE ALUMÍNIO, PARA ELETRODUTO DE AÇO GALVANIZADO (4''), APARENTE - FORNECIMENTO E INSTALAÇÃO. </t>
  </si>
  <si>
    <t>COMPOSIÇÃO IE.10</t>
  </si>
  <si>
    <t>FIXAÇÃO DE TUBOS DE PVC, AÇO GALVANIZADO DIÂMETROS MAIORES QUE 50 MM COM ABRAÇADEIRA METÁLICA RÍGIDA TIPO  D  4"</t>
  </si>
  <si>
    <t>PEÇA RETANGULAR PRÉ-MOLDADA, VOLUME DE CONCRETO ACIMA DE 100 LITROS, TAXA DE AÇO APROXIMADA DE 30KG/M³. AF_01/2018</t>
  </si>
  <si>
    <t>ESPELHO / PLACA DE 1 POSTO 4" X 2", PARA INSTALACAO DE TOMADAS E INTERRUPTORES</t>
  </si>
  <si>
    <t>ESPELHO / PLACA DE 2 POSTOS 4" X 2", PARA INSTALACAO DE TOMADAS E INTERRUPTORES</t>
  </si>
  <si>
    <t>ESPELHO / PLACA DE 3 POSTOS 4" X 2", PARA INSTALACAO DE TOMADAS E INTERRUPTORES</t>
  </si>
  <si>
    <t>INSTALAÇÕES ELÉTRICAS PARA AR CONDICIONADO</t>
  </si>
  <si>
    <t>ELETRODUTO RÍGIDO ROSCÁVEL, PVC, DN 32 MM (1"), PARA CIRCUITOS TERMINAIS, INSTALADO EM PAREDE - FORNECIMENTO E INSTALAÇÃO. AF_12/2015</t>
  </si>
  <si>
    <t>CURVA 180 GRAUS PARA ELETRODUTO, PVC, ROSCÁVEL, DN 32 MM (1”), PARA CIRCUITOS TERMINAIS, INSTALADA EM PAREDE - FORNECIMENTO E INSTALAÇÃO. AF_12/2015</t>
  </si>
  <si>
    <t>LUVA PARA ELETRODUTO, PVC, ROSCÁVEL, DN 32 MM (1"), PARA CIRCUITOS TERMINAIS, INSTALADA EM PAREDE - FORNECIMENTO E INSTALAÇÃO. AF_12/2015</t>
  </si>
  <si>
    <t>QUADRO DE DISTRIBUIÇÃO DE ENERGIA EM CHAPA DE AÇO GALVANIZADO, DE EMBUTIR, COM BARRAMENTO TRIFÁSICO, PARA 12 DISJUNTORES DIN 100A – FORNECIMENTO E INSTALAÇÃO. AF_10/2020</t>
  </si>
  <si>
    <t>DISJUNTOR TRIPOLAR TIPO DIN, CORRENTE NOMINAL DE 40A - FORNECIMENTO E INSTALAÇÃO. AF_10/2020</t>
  </si>
  <si>
    <t>CONDULETE DE PVC, TIPO LL, PARA ELETRODUTO DE PVC SOLDÁVEL DN 32 MM (1''), APARENTE - FORNECIMENTO E INSTALAÇÃO. AF_11/2016</t>
  </si>
  <si>
    <t>CONDULETE DE PVC, TIPO TB, PARA ELETRODUTO DE PVC SOLDÁVEL DN 32 MM (1''), APARENTE - FORNECIMENTO E INSTALAÇÃO. AF_11/2016</t>
  </si>
  <si>
    <t>RASGO EM ALVENARIA PARA ELETRODUTOS COM DIAMETROS MENORES OU IGUAIS A 40 MM. AF_05/2015</t>
  </si>
  <si>
    <t>INSTALAÇÕES DE REDE DE DADOS (LÓGICA)</t>
  </si>
  <si>
    <t>ELETRODUTO FLEXÍVEL CORRUGADO, PVC, DN 32 MM (1"), PARA CIRCUITOS TERMINAIS, INSTALADO EM PAREDE - FORNECIMENTO E INSTALAÇÃO. AF_12/2015</t>
  </si>
  <si>
    <t>COMPOSIÇÃO IE.11</t>
  </si>
  <si>
    <t>TE PARA ELETROCALHA, LISA OU PERFURADA EM AÇO GALVANIZADO, LARGURA DE 100MM E ALTURA DE 50MM - FORNECIMENTO E INSTALAÇÃO.</t>
  </si>
  <si>
    <t>COMPOSIÇÃO IE.12</t>
  </si>
  <si>
    <t>CURVA HORIZONTAL 90º, PARA ELETROCALHA, LISA OU PERFURADA EM AÇO GALVANIZADO, LARGURA DE 100MM E ALTURA DE 50MM - FORNECIMENTO E INSTALAÇÃO.</t>
  </si>
  <si>
    <t>COMPOSIÇÃO IE.13</t>
  </si>
  <si>
    <t>CURVA VERTICAL 90º, PARA ELETROCALHA, LISA
OU PERFURADA EM AÇO GALVANIZADO, LARGURA
DE 100MM E ALTURA DE 50MM - FORNECIMENTO E
INSTALAÇÃO.</t>
  </si>
  <si>
    <t>TOMADA DE REDE RJ45 - FORNECIMENTO E INSTALAÇÃO. AF_11/2019</t>
  </si>
  <si>
    <t>CABO ELETRÔNICO CATEGORIA 6, INSTALADO EM EDIFICAÇÃO INSTITUCIONAL – FORNECIMENTO E INSTALAÇÃO. AF_11/2019</t>
  </si>
  <si>
    <t>COMPOSIÇÃO IE.14</t>
  </si>
  <si>
    <t>CAIXA DE PASSAGEM ELETRICA DE PAREDE, DE EMBUTIR, EM PVC, COM TAMPA APARAFUSADA, DIMENSOES 200 X 200 X *90* MM - FORNECIMENTO E INSTALAÇÃO.</t>
  </si>
  <si>
    <t>un</t>
  </si>
  <si>
    <t>PATCH PANEL 24 PORTAS, CATEGORIA 6 - FORNECIMENTO E INSTALAÇÃO. AF_11/2019</t>
  </si>
  <si>
    <t>COMPOSIÇÃO IE.15</t>
  </si>
  <si>
    <t>RACK FECHADO 5U COM PORTA - FORNECIMENTO E INSTALAÇÃO.</t>
  </si>
  <si>
    <t>COMPOSIÇÃO IE.16</t>
  </si>
  <si>
    <t>CABO DE FIBRA ÓPTICA - FORNECIMENTO E INSTALAÇÃO.</t>
  </si>
  <si>
    <t>COMPOSIÇÃO IE.17</t>
  </si>
  <si>
    <t>CONECTORIZAÇÃO PONTO FIBRA ÓPTICA</t>
  </si>
  <si>
    <t>99804</t>
  </si>
  <si>
    <t>LIMPEZA DE PISO CERÂMICO OU PORCELANATO UTILIZANDO DETERGENTE NEUTRO E ESCOVAÇÃO MANUAL. AF_04/2019</t>
  </si>
  <si>
    <t>TUBO EM COBRE RÍGIDO, DIN 42 MM, CLASSE A S/ ISOLAMENTO</t>
  </si>
  <si>
    <t>TUBO EM COBRE RÍGIDO, DIN 22 MM, CLASSE A S/ ISOLAMENTO</t>
  </si>
  <si>
    <t>TUBO EM COBRE RÍGIDO, DIN 15 MM, CLASSE A S/ ISOLAMENTO</t>
  </si>
  <si>
    <t>COTOVELO DE COBRE,9 GRAUS,S/ ANEL DE SOLDA DIN 42 MM, INST.PRUM.</t>
  </si>
  <si>
    <t>PÇ</t>
  </si>
  <si>
    <t>COTOVELO DE COBRE,9 GRAUS,S/ ANEL DE SOLDA DIN 22 MM, INST.PRUM.</t>
  </si>
  <si>
    <t>COTOVELO DE COBRE,9 GRAUS,S/ ANEL DE SOLDA DIN 15 MM, INST.PRUM.</t>
  </si>
  <si>
    <t>TÊ DE REDUÇÃO Ø42 – Ø22, COBRE</t>
  </si>
  <si>
    <t>TÊ DE REDUÇÃO Ø22 – Ø15, COBRE</t>
  </si>
  <si>
    <t>BUCHA DE REDUÇÃO Ø42 – Ø22, COBRE</t>
  </si>
  <si>
    <t>BUCHA DE REDUÇÃO Ø22 – Ø15, COBRE</t>
  </si>
  <si>
    <t>VÁLVULA DE BLOQUEIO MANUAL P/ Ø22</t>
  </si>
  <si>
    <t>90778</t>
  </si>
  <si>
    <t>ENGENHEIRO CIVIL DE OBRA PLENO COM ENCARGOS COMPLEMENTARES</t>
  </si>
  <si>
    <t>H</t>
  </si>
  <si>
    <t>90780</t>
  </si>
  <si>
    <t>MESTRE DE OBRAS COM ENCARGOS COMPLEMENTARES</t>
  </si>
  <si>
    <t>Sapucaia do Sul, 20 de maio de 2022.</t>
  </si>
  <si>
    <t>TOTAL</t>
  </si>
  <si>
    <t>ENCARGOS SOCIAIS SOBRE A MÃO DE OBRA - DESONERADO - (ANEXO 6)</t>
  </si>
  <si>
    <t>CODIGO</t>
  </si>
  <si>
    <t>DESCRIÇÃO</t>
  </si>
  <si>
    <t>HORISTA</t>
  </si>
  <si>
    <t>MENSALISTA</t>
  </si>
  <si>
    <t>GRUPO –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</si>
  <si>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</si>
  <si>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</si>
  <si>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</si>
  <si>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</si>
  <si>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</si>
  <si>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</si>
  <si>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</si>
  <si>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</si>
  <si>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</si>
  <si>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</si>
  <si>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</si>
  <si>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</si>
  <si>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</si>
  <si>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do Trabalho</t>
  </si>
  <si>
    <t>A8</t>
  </si>
  <si>
    <t>FGTS</t>
  </si>
  <si>
    <t>A9</t>
  </si>
  <si>
    <t>SICONCI</t>
  </si>
  <si>
    <t xml:space="preserve">SUB-TOTAL </t>
  </si>
  <si>
    <t xml:space="preserve">GRUPO - B </t>
  </si>
  <si>
    <t>B1</t>
  </si>
  <si>
    <t>Repouso Semanal Renumerado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</si>
  <si>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</si>
  <si>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</si>
  <si>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</si>
  <si>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</si>
  <si>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</si>
  <si>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</si>
  <si>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</si>
  <si>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</si>
  <si>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</si>
  <si>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</si>
  <si>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</si>
  <si>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</si>
  <si>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</si>
  <si>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</si>
  <si>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Auxilio Acidente de Trabalho</t>
  </si>
  <si>
    <t>B9</t>
  </si>
  <si>
    <t>Férias Gozadas</t>
  </si>
  <si>
    <t>B10</t>
  </si>
  <si>
    <t>Salario Maternidade</t>
  </si>
  <si>
    <t>SUB-TOTAL</t>
  </si>
  <si>
    <t xml:space="preserve">GRUPO - C 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</si>
  <si>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</si>
  <si>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</si>
  <si>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</si>
  <si>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</si>
  <si>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</si>
  <si>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</si>
  <si>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</si>
  <si>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</si>
  <si>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</si>
  <si>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</si>
  <si>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 xml:space="preserve">GRUPO - D 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</si>
  <si>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</si>
  <si>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</si>
  <si>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</si>
  <si>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</si>
  <si>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TOTAL (A+B+C+D)</t>
  </si>
  <si>
    <t>PLANILHA DE CÁLCULO DE BDI</t>
  </si>
  <si>
    <t>Parâmetro referenciais das rubricas que compõem o BDI:</t>
  </si>
  <si>
    <t>TIPOS DE OBRA</t>
  </si>
  <si>
    <t>ADMINISTRAÇÃO CENTRAL</t>
  </si>
  <si>
    <t>SEGURO + GARANTIA</t>
  </si>
  <si>
    <t>RISCO</t>
  </si>
  <si>
    <t>Tipo de Obra: 2 - Construção de Rodovias e ferrovias</t>
  </si>
  <si>
    <t>1º Quartil</t>
  </si>
  <si>
    <t>Médio</t>
  </si>
  <si>
    <t>3º Quartil</t>
  </si>
  <si>
    <t>DETALHAMENTO DO BDI</t>
  </si>
  <si>
    <t>CONSTRUÇÃO DE EDIFÍCIOS</t>
  </si>
  <si>
    <t>CONSTRUÇÃO DE RODOVIAS E FERROVIAS</t>
  </si>
  <si>
    <t>Descrição dos Serviços</t>
  </si>
  <si>
    <t>%</t>
  </si>
  <si>
    <t>CONSTRUÇÃO DE REDES DE ABASTECIMENTO DE ÁGUA, COLETA DE ESGOTO E CONSTRUÇÕES CORRELATAS</t>
  </si>
  <si>
    <t>PV</t>
  </si>
  <si>
    <t>CD</t>
  </si>
  <si>
    <t>CONSTRUÇÃO E MANUTENÇÃO DE ESTAÇÕES E REDES DE DISTRIBUIÇÃO DE ENERGIA ELÉTRICA</t>
  </si>
  <si>
    <t>OBRAS PORTUÁRIAS, MARÍTIMAS E FLUVIAIS</t>
  </si>
  <si>
    <t>ADMINISTRAÇÃO CENTRAL - AC</t>
  </si>
  <si>
    <t>ESCRITÓRIO CENTRAL</t>
  </si>
  <si>
    <t>DESPESA FINANCEIRA</t>
  </si>
  <si>
    <t>LUCRO</t>
  </si>
  <si>
    <t>VIAGENS</t>
  </si>
  <si>
    <t>OUTROS</t>
  </si>
  <si>
    <t>IMPOSTOS E TAXAS - I</t>
  </si>
  <si>
    <t>ISS</t>
  </si>
  <si>
    <t>PIS</t>
  </si>
  <si>
    <t>Cofins</t>
  </si>
  <si>
    <t>Desoneração</t>
  </si>
  <si>
    <t>TAXA DE RISCO</t>
  </si>
  <si>
    <r>
      <rPr>
        <b/>
        <sz val="11"/>
        <color theme="1"/>
        <rFont val="Calibri"/>
        <family val="2"/>
        <scheme val="minor"/>
      </rPr>
      <t>OBS:</t>
    </r>
    <r>
      <rPr>
        <sz val="11"/>
        <color rgb="FF000000"/>
        <rFont val="Calibri"/>
        <family val="2"/>
      </rPr>
      <t xml:space="preserve"> Estão sujeitos ao regime cumulativo para fins de incidência da contribuição para o PIS-Pasep e da Cofins, às alíquotas de 0,65% e de 3%, respectivamente.  Quanto ao ISS, a alíquota e o local do recolhimento variará de acordo com o sistema tributário da empresa, local e tipo do serviço.</t>
    </r>
  </si>
  <si>
    <t>SEGURO - S</t>
  </si>
  <si>
    <t>RISCO - R</t>
  </si>
  <si>
    <t>GARANTIA - G</t>
  </si>
  <si>
    <t>DESPESAS FINANCEIRAS - DF</t>
  </si>
  <si>
    <t>LUCRO - L</t>
  </si>
  <si>
    <t>BDI - CALCULADO</t>
  </si>
  <si>
    <t>BDI (CALCULADO):</t>
  </si>
  <si>
    <t>Para o preenchimento da proposta deve-se utilizar o valor de ISS da Prefeitura Local.</t>
  </si>
  <si>
    <t xml:space="preserve">BDI CALCULADO CONFORME ACÓRDÃO Nº 2369/2011 – TCU </t>
  </si>
  <si>
    <t>Fórmula de Cálculo do BDI</t>
  </si>
  <si>
    <t xml:space="preserve">Data proposta 20/04/22                   BDI: 27,71% incluso nos valores                         </t>
  </si>
  <si>
    <t xml:space="preserve">ART Orçamento n° </t>
  </si>
  <si>
    <t>IMPERMEABILIZAÇÃO</t>
  </si>
  <si>
    <t>ÁGUA FRIA</t>
  </si>
  <si>
    <t>LOUÇAS, METAIS E ACESSÓRIOS</t>
  </si>
  <si>
    <t>D E S C R I Ç Ã O</t>
  </si>
  <si>
    <t>ETAPA 1</t>
  </si>
  <si>
    <t>TOTAL ACUMULADO</t>
  </si>
  <si>
    <t>5.2</t>
  </si>
  <si>
    <t>6.3</t>
  </si>
  <si>
    <t>7.4</t>
  </si>
  <si>
    <t>7.5</t>
  </si>
  <si>
    <t>7.6</t>
  </si>
  <si>
    <t>7.7</t>
  </si>
  <si>
    <t>7.9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</si>
  <si>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</si>
  <si>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</si>
  <si>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</si>
  <si>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</si>
  <si>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</si>
  <si>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</si>
  <si>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</si>
  <si>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</si>
  <si>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</si>
  <si>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</si>
  <si>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</si>
  <si>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</si>
  <si>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</si>
  <si>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</si>
  <si>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</si>
  <si>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</si>
  <si>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</si>
  <si>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</si>
  <si>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</si>
  <si>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</si>
  <si>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</si>
  <si>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</si>
  <si>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</si>
  <si>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</si>
  <si>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</si>
  <si>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</si>
  <si>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</si>
  <si>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</si>
  <si>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</si>
  <si>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</si>
  <si>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</si>
  <si>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</si>
  <si>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</si>
  <si>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</si>
  <si>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</si>
  <si>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</si>
  <si>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</si>
  <si>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</si>
  <si>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</si>
  <si>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</si>
  <si>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</si>
  <si>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</si>
  <si>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</si>
  <si>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</si>
  <si>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</si>
  <si>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</si>
  <si>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</si>
  <si>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</si>
  <si>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</si>
  <si>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</si>
  <si>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</si>
  <si>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</si>
  <si>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</si>
  <si>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</si>
  <si>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</si>
  <si>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</si>
  <si>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</si>
  <si>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</si>
  <si>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</si>
  <si>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</si>
  <si>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14.2</t>
  </si>
  <si>
    <t>ETAPA 2</t>
  </si>
  <si>
    <t>ETAPA 3</t>
  </si>
  <si>
    <t>___________________________________________</t>
  </si>
  <si>
    <t>CREA 169093</t>
  </si>
  <si>
    <t>Pedro José Dorneles Müller - eng. Civil</t>
  </si>
  <si>
    <t xml:space="preserve">                  Rafael Silveira - eng. Eletricista</t>
  </si>
  <si>
    <t xml:space="preserve">                                  CREA 136938</t>
  </si>
  <si>
    <t>REFORMA DO CENTRO OBSTÉTRICO E BERÇÁRIO DE CUIDADOS INTERMEDIÁRIOS DO HOSPITAL GETÚLIO VARGAS</t>
  </si>
  <si>
    <t>CRONOGRAMA FÍSICO-FINANCEIRO</t>
  </si>
  <si>
    <t>88484</t>
  </si>
  <si>
    <t>APLICAÇÃO DE FUNDO SELADOR ACRÍLICO EM TETO, UMA DEMÃO. AF_06/2014</t>
  </si>
  <si>
    <t>11.8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</si>
</sst>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&quot;R$ &quot;* #,##0.00_-;&quot;-R$ &quot;* #,##0.00_-;_-&quot;R$ &quot;* \-??_-;_-@_-"/>
    <numFmt numFmtId="165" formatCode="_(&quot;R$ &quot;* #,##0.00_);_(&quot;R$ &quot;* \(#,##0.00\);_(&quot;R$ &quot;* \-??_);_(@_)"/>
    <numFmt numFmtId="166" formatCode="_-* #,##0.00_-;\-* #,##0.00_-;_-* \-??_-;_-@_-"/>
    <numFmt numFmtId="167" formatCode="&quot;R$ &quot;#,##0.00"/>
    <numFmt numFmtId="168" formatCode="_(* #,##0.00_);_(* \(#,##0.00\);_(* \-??_);_(@_)"/>
    <numFmt numFmtId="169" formatCode="&quot;R$&quot;\ #,##0.00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8"/>
      <color rgb="FF000000"/>
      <name val="Calibri"/>
      <family val="2"/>
    </font>
    <font>
      <sz val="24"/>
      <color rgb="FF000000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8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.5"/>
      <name val="Calibri"/>
      <family val="2"/>
    </font>
    <font>
      <sz val="10"/>
      <name val="Courier New"/>
      <family val="3"/>
    </font>
  </fonts>
  <fills count="1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Border="0" applyProtection="0">
      <alignment/>
    </xf>
    <xf numFmtId="164" fontId="0" fillId="0" borderId="0" applyBorder="0" applyProtection="0">
      <alignment/>
    </xf>
    <xf numFmtId="9" fontId="1" fillId="0" borderId="0" applyBorder="0" applyAlignment="0" applyProtection="0"/>
    <xf numFmtId="0" fontId="12" fillId="2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21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21" applyNumberFormat="1" applyFont="1" applyBorder="1" applyAlignment="1" applyProtection="1">
      <alignment horizontal="right" vertical="center"/>
      <protection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165" fontId="2" fillId="0" borderId="5" xfId="2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165" fontId="3" fillId="0" borderId="6" xfId="2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vertical="center"/>
    </xf>
    <xf numFmtId="165" fontId="2" fillId="3" borderId="11" xfId="21" applyNumberFormat="1" applyFont="1" applyFill="1" applyBorder="1" applyAlignment="1" applyProtection="1">
      <alignment horizontal="right" vertical="center"/>
      <protection/>
    </xf>
    <xf numFmtId="167" fontId="2" fillId="3" borderId="11" xfId="0" applyNumberFormat="1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5" fontId="3" fillId="4" borderId="14" xfId="21" applyNumberFormat="1" applyFont="1" applyFill="1" applyBorder="1" applyAlignment="1" applyProtection="1">
      <alignment horizontal="right" vertical="center"/>
      <protection/>
    </xf>
    <xf numFmtId="167" fontId="3" fillId="4" borderId="15" xfId="0" applyNumberFormat="1" applyFont="1" applyFill="1" applyBorder="1" applyAlignment="1">
      <alignment horizontal="distributed" vertical="center"/>
    </xf>
    <xf numFmtId="167" fontId="3" fillId="4" borderId="16" xfId="0" applyNumberFormat="1" applyFont="1" applyFill="1" applyBorder="1" applyAlignment="1">
      <alignment horizontal="distributed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4" borderId="14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2" fontId="2" fillId="3" borderId="11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65" fontId="2" fillId="3" borderId="6" xfId="21" applyNumberFormat="1" applyFont="1" applyFill="1" applyBorder="1" applyAlignment="1" applyProtection="1">
      <alignment horizontal="right" vertical="center"/>
      <protection/>
    </xf>
    <xf numFmtId="167" fontId="2" fillId="3" borderId="6" xfId="0" applyNumberFormat="1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7" fontId="3" fillId="4" borderId="17" xfId="0" applyNumberFormat="1" applyFont="1" applyFill="1" applyBorder="1" applyAlignment="1">
      <alignment horizontal="distributed" vertical="center"/>
    </xf>
    <xf numFmtId="165" fontId="3" fillId="4" borderId="15" xfId="21" applyNumberFormat="1" applyFont="1" applyFill="1" applyBorder="1" applyAlignment="1" applyProtection="1">
      <alignment horizontal="right" vertical="center"/>
      <protection/>
    </xf>
    <xf numFmtId="0" fontId="2" fillId="5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167" fontId="2" fillId="0" borderId="11" xfId="0" applyNumberFormat="1" applyFont="1" applyBorder="1" applyAlignment="1">
      <alignment horizontal="distributed" vertical="center"/>
    </xf>
    <xf numFmtId="0" fontId="3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5" fontId="2" fillId="0" borderId="11" xfId="21" applyNumberFormat="1" applyFont="1" applyBorder="1" applyAlignment="1" applyProtection="1">
      <alignment horizontal="right" vertical="center"/>
      <protection/>
    </xf>
    <xf numFmtId="0" fontId="11" fillId="3" borderId="11" xfId="0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165" fontId="2" fillId="4" borderId="14" xfId="21" applyNumberFormat="1" applyFont="1" applyFill="1" applyBorder="1" applyAlignment="1" applyProtection="1">
      <alignment horizontal="right" vertical="center"/>
      <protection/>
    </xf>
    <xf numFmtId="167" fontId="2" fillId="4" borderId="15" xfId="0" applyNumberFormat="1" applyFont="1" applyFill="1" applyBorder="1" applyAlignment="1">
      <alignment horizontal="distributed" vertical="center"/>
    </xf>
    <xf numFmtId="2" fontId="2" fillId="4" borderId="18" xfId="0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165" fontId="2" fillId="4" borderId="19" xfId="21" applyNumberFormat="1" applyFont="1" applyFill="1" applyBorder="1" applyAlignment="1" applyProtection="1">
      <alignment horizontal="right" vertical="center"/>
      <protection/>
    </xf>
    <xf numFmtId="167" fontId="2" fillId="4" borderId="19" xfId="0" applyNumberFormat="1" applyFont="1" applyFill="1" applyBorder="1" applyAlignment="1">
      <alignment horizontal="distributed" vertical="center"/>
    </xf>
    <xf numFmtId="166" fontId="3" fillId="4" borderId="20" xfId="20" applyFont="1" applyFill="1" applyBorder="1" applyAlignment="1" applyProtection="1">
      <alignment horizontal="distributed" vertical="center"/>
      <protection/>
    </xf>
    <xf numFmtId="4" fontId="2" fillId="0" borderId="0" xfId="21" applyNumberFormat="1" applyFont="1" applyBorder="1" applyAlignment="1" applyProtection="1">
      <alignment horizontal="right" vertical="center"/>
      <protection/>
    </xf>
    <xf numFmtId="0" fontId="8" fillId="0" borderId="6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5" fontId="2" fillId="0" borderId="6" xfId="21" applyNumberFormat="1" applyFont="1" applyBorder="1" applyAlignment="1" applyProtection="1">
      <alignment horizontal="right" vertical="center"/>
      <protection/>
    </xf>
    <xf numFmtId="167" fontId="2" fillId="0" borderId="6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6" xfId="21" applyNumberFormat="1" applyFont="1" applyBorder="1" applyAlignment="1" applyProtection="1">
      <alignment horizontal="right" vertical="center"/>
      <protection/>
    </xf>
    <xf numFmtId="165" fontId="2" fillId="3" borderId="11" xfId="21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65" fontId="2" fillId="0" borderId="16" xfId="21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1" xfId="21" applyNumberFormat="1" applyFont="1" applyBorder="1" applyAlignment="1" applyProtection="1">
      <alignment horizontal="right" vertical="center"/>
      <protection/>
    </xf>
    <xf numFmtId="165" fontId="2" fillId="0" borderId="6" xfId="21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wrapText="1"/>
    </xf>
    <xf numFmtId="0" fontId="1" fillId="0" borderId="10" xfId="24" applyFont="1" applyBorder="1">
      <alignment/>
      <protection/>
    </xf>
    <xf numFmtId="0" fontId="1" fillId="0" borderId="11" xfId="24" applyFont="1" applyBorder="1">
      <alignment/>
      <protection/>
    </xf>
    <xf numFmtId="0" fontId="1" fillId="0" borderId="22" xfId="24" applyFont="1" applyBorder="1">
      <alignment/>
      <protection/>
    </xf>
    <xf numFmtId="0" fontId="17" fillId="6" borderId="10" xfId="24" applyFont="1" applyFill="1" applyBorder="1">
      <alignment/>
      <protection/>
    </xf>
    <xf numFmtId="0" fontId="17" fillId="6" borderId="11" xfId="24" applyFont="1" applyFill="1" applyBorder="1" applyAlignment="1">
      <alignment horizontal="center"/>
      <protection/>
    </xf>
    <xf numFmtId="0" fontId="17" fillId="6" borderId="22" xfId="24" applyFont="1" applyFill="1" applyBorder="1" applyAlignment="1">
      <alignment horizontal="center"/>
      <protection/>
    </xf>
    <xf numFmtId="0" fontId="1" fillId="0" borderId="11" xfId="24" applyFont="1" applyBorder="1" applyAlignment="1">
      <alignment horizontal="center"/>
      <protection/>
    </xf>
    <xf numFmtId="0" fontId="1" fillId="0" borderId="22" xfId="24" applyFont="1" applyBorder="1" applyAlignment="1">
      <alignment horizontal="center"/>
      <protection/>
    </xf>
    <xf numFmtId="0" fontId="17" fillId="0" borderId="10" xfId="24" applyFont="1" applyBorder="1">
      <alignment/>
      <protection/>
    </xf>
    <xf numFmtId="10" fontId="17" fillId="0" borderId="22" xfId="25" applyNumberFormat="1" applyFont="1" applyBorder="1"/>
    <xf numFmtId="10" fontId="18" fillId="0" borderId="11" xfId="25" applyNumberFormat="1" applyFont="1" applyBorder="1" applyAlignment="1">
      <alignment horizontal="center"/>
    </xf>
    <xf numFmtId="10" fontId="18" fillId="0" borderId="22" xfId="25" applyNumberFormat="1" applyFont="1" applyBorder="1" applyAlignment="1">
      <alignment horizontal="center"/>
    </xf>
    <xf numFmtId="0" fontId="17" fillId="0" borderId="11" xfId="24" applyFont="1" applyBorder="1">
      <alignment/>
      <protection/>
    </xf>
    <xf numFmtId="10" fontId="17" fillId="0" borderId="11" xfId="25" applyNumberFormat="1" applyFont="1" applyBorder="1" applyAlignment="1">
      <alignment horizontal="center"/>
    </xf>
    <xf numFmtId="10" fontId="17" fillId="0" borderId="22" xfId="25" applyNumberFormat="1" applyFont="1" applyBorder="1" applyAlignment="1">
      <alignment horizontal="center"/>
    </xf>
    <xf numFmtId="0" fontId="1" fillId="0" borderId="11" xfId="24" applyFont="1" applyBorder="1" applyAlignment="1">
      <alignment horizontal="justify"/>
      <protection/>
    </xf>
    <xf numFmtId="0" fontId="1" fillId="0" borderId="10" xfId="24" applyFont="1" applyBorder="1" applyAlignment="1">
      <alignment vertical="center"/>
      <protection/>
    </xf>
    <xf numFmtId="10" fontId="18" fillId="0" borderId="11" xfId="25" applyNumberFormat="1" applyFont="1" applyBorder="1" applyAlignment="1">
      <alignment horizontal="center" vertical="center"/>
    </xf>
    <xf numFmtId="10" fontId="18" fillId="0" borderId="22" xfId="25" applyNumberFormat="1" applyFont="1" applyBorder="1" applyAlignment="1">
      <alignment horizontal="center" vertical="center"/>
    </xf>
    <xf numFmtId="10" fontId="17" fillId="0" borderId="11" xfId="24" applyNumberFormat="1" applyFont="1" applyBorder="1" applyAlignment="1">
      <alignment horizontal="center"/>
      <protection/>
    </xf>
    <xf numFmtId="10" fontId="17" fillId="0" borderId="22" xfId="24" applyNumberFormat="1" applyFont="1" applyBorder="1" applyAlignment="1">
      <alignment horizontal="center"/>
      <protection/>
    </xf>
    <xf numFmtId="10" fontId="17" fillId="6" borderId="23" xfId="24" applyNumberFormat="1" applyFont="1" applyFill="1" applyBorder="1" applyAlignment="1">
      <alignment horizontal="center"/>
      <protection/>
    </xf>
    <xf numFmtId="10" fontId="17" fillId="6" borderId="24" xfId="24" applyNumberFormat="1" applyFont="1" applyFill="1" applyBorder="1" applyAlignment="1">
      <alignment horizontal="center"/>
      <protection/>
    </xf>
    <xf numFmtId="0" fontId="15" fillId="7" borderId="0" xfId="0" applyFont="1" applyFill="1"/>
    <xf numFmtId="0" fontId="15" fillId="8" borderId="0" xfId="0" applyFont="1" applyFill="1"/>
    <xf numFmtId="0" fontId="14" fillId="9" borderId="25" xfId="0" applyFont="1" applyFill="1" applyBorder="1"/>
    <xf numFmtId="0" fontId="14" fillId="9" borderId="26" xfId="0" applyFont="1" applyFill="1" applyBorder="1"/>
    <xf numFmtId="0" fontId="14" fillId="9" borderId="27" xfId="0" applyFont="1" applyFill="1" applyBorder="1"/>
    <xf numFmtId="0" fontId="13" fillId="7" borderId="0" xfId="0" applyFont="1" applyFill="1"/>
    <xf numFmtId="0" fontId="15" fillId="7" borderId="2" xfId="0" applyFont="1" applyFill="1" applyBorder="1"/>
    <xf numFmtId="0" fontId="15" fillId="7" borderId="28" xfId="0" applyFont="1" applyFill="1" applyBorder="1"/>
    <xf numFmtId="0" fontId="0" fillId="0" borderId="29" xfId="0" applyBorder="1"/>
    <xf numFmtId="10" fontId="0" fillId="0" borderId="25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10" borderId="30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11" borderId="2" xfId="0" applyFill="1" applyBorder="1"/>
    <xf numFmtId="0" fontId="0" fillId="11" borderId="28" xfId="0" applyFill="1" applyBorder="1"/>
    <xf numFmtId="0" fontId="0" fillId="8" borderId="33" xfId="0" applyFill="1" applyBorder="1" applyAlignment="1">
      <alignment vertical="center" wrapText="1"/>
    </xf>
    <xf numFmtId="10" fontId="0" fillId="0" borderId="34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17" fillId="10" borderId="36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/>
    </xf>
    <xf numFmtId="0" fontId="0" fillId="11" borderId="0" xfId="0" applyFill="1" applyBorder="1"/>
    <xf numFmtId="0" fontId="0" fillId="11" borderId="38" xfId="0" applyFill="1" applyBorder="1"/>
    <xf numFmtId="0" fontId="0" fillId="8" borderId="33" xfId="0" applyFill="1" applyBorder="1" applyAlignment="1">
      <alignment wrapText="1"/>
    </xf>
    <xf numFmtId="0" fontId="1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0" fillId="0" borderId="29" xfId="0" applyBorder="1"/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17" fillId="9" borderId="39" xfId="0" applyFont="1" applyFill="1" applyBorder="1" applyAlignment="1">
      <alignment horizontal="center" vertical="center"/>
    </xf>
    <xf numFmtId="0" fontId="17" fillId="9" borderId="40" xfId="0" applyFont="1" applyFill="1" applyBorder="1" applyAlignment="1">
      <alignment vertical="center"/>
    </xf>
    <xf numFmtId="43" fontId="17" fillId="9" borderId="40" xfId="0" applyNumberFormat="1" applyFont="1" applyFill="1" applyBorder="1" applyAlignment="1">
      <alignment horizontal="right" vertical="center"/>
    </xf>
    <xf numFmtId="43" fontId="17" fillId="9" borderId="4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3" fontId="0" fillId="0" borderId="40" xfId="0" applyNumberFormat="1" applyFont="1" applyBorder="1" applyAlignment="1">
      <alignment vertical="center"/>
    </xf>
    <xf numFmtId="43" fontId="0" fillId="0" borderId="41" xfId="0" applyNumberFormat="1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25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27" xfId="0" applyFont="1" applyFill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0" fillId="0" borderId="39" xfId="0" applyFont="1" applyBorder="1" applyAlignment="1">
      <alignment horizontal="right" vertical="center"/>
    </xf>
    <xf numFmtId="43" fontId="17" fillId="9" borderId="40" xfId="0" applyNumberFormat="1" applyFont="1" applyFill="1" applyBorder="1" applyAlignment="1">
      <alignment vertical="center"/>
    </xf>
    <xf numFmtId="43" fontId="17" fillId="9" borderId="41" xfId="0" applyNumberFormat="1" applyFont="1" applyFill="1" applyBorder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11" borderId="5" xfId="0" applyFill="1" applyBorder="1"/>
    <xf numFmtId="0" fontId="0" fillId="11" borderId="43" xfId="0" applyFill="1" applyBorder="1"/>
    <xf numFmtId="43" fontId="0" fillId="0" borderId="4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3" fontId="0" fillId="9" borderId="40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43" fontId="17" fillId="9" borderId="0" xfId="0" applyNumberFormat="1" applyFont="1" applyFill="1" applyBorder="1" applyAlignment="1">
      <alignment vertical="center"/>
    </xf>
    <xf numFmtId="2" fontId="0" fillId="0" borderId="40" xfId="0" applyNumberFormat="1" applyFont="1" applyBorder="1" applyAlignment="1">
      <alignment vertical="center"/>
    </xf>
    <xf numFmtId="2" fontId="0" fillId="0" borderId="41" xfId="0" applyNumberFormat="1" applyFont="1" applyBorder="1" applyAlignment="1">
      <alignment vertical="center"/>
    </xf>
    <xf numFmtId="0" fontId="0" fillId="11" borderId="44" xfId="0" applyFont="1" applyFill="1" applyBorder="1" applyAlignment="1">
      <alignment horizontal="right" vertical="center"/>
    </xf>
    <xf numFmtId="0" fontId="17" fillId="11" borderId="45" xfId="0" applyFont="1" applyFill="1" applyBorder="1" applyAlignment="1">
      <alignment vertical="center"/>
    </xf>
    <xf numFmtId="2" fontId="17" fillId="11" borderId="45" xfId="0" applyNumberFormat="1" applyFont="1" applyFill="1" applyBorder="1" applyAlignment="1">
      <alignment vertical="center"/>
    </xf>
    <xf numFmtId="2" fontId="17" fillId="11" borderId="46" xfId="0" applyNumberFormat="1" applyFont="1" applyFill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43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7" borderId="1" xfId="0" applyFont="1" applyFill="1" applyBorder="1"/>
    <xf numFmtId="0" fontId="15" fillId="7" borderId="2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6" xfId="21" applyNumberFormat="1" applyFont="1" applyFill="1" applyBorder="1" applyAlignment="1" applyProtection="1">
      <alignment horizontal="right" vertical="center"/>
      <protection/>
    </xf>
    <xf numFmtId="167" fontId="2" fillId="0" borderId="6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/>
    </xf>
    <xf numFmtId="165" fontId="2" fillId="0" borderId="11" xfId="21" applyNumberFormat="1" applyFont="1" applyFill="1" applyBorder="1" applyAlignment="1" applyProtection="1">
      <alignment horizontal="right" vertical="center"/>
      <protection/>
    </xf>
    <xf numFmtId="166" fontId="2" fillId="0" borderId="11" xfId="20" applyFont="1" applyFill="1" applyBorder="1" applyAlignment="1" applyProtection="1">
      <alignment vertical="center"/>
      <protection/>
    </xf>
    <xf numFmtId="0" fontId="3" fillId="3" borderId="4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9" fontId="0" fillId="0" borderId="0" xfId="22" applyFont="1" applyFill="1" applyBorder="1" applyAlignment="1" applyProtection="1">
      <alignment vertical="center"/>
      <protection/>
    </xf>
    <xf numFmtId="168" fontId="0" fillId="0" borderId="0" xfId="2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 applyProtection="1">
      <alignment vertical="center"/>
      <protection/>
    </xf>
    <xf numFmtId="0" fontId="0" fillId="12" borderId="11" xfId="0" applyFill="1" applyBorder="1" applyAlignment="1" applyProtection="1">
      <alignment vertical="center"/>
      <protection/>
    </xf>
    <xf numFmtId="169" fontId="0" fillId="0" borderId="11" xfId="20" applyNumberFormat="1" applyFont="1" applyFill="1" applyBorder="1" applyAlignment="1" applyProtection="1">
      <alignment vertical="center"/>
      <protection/>
    </xf>
    <xf numFmtId="9" fontId="0" fillId="0" borderId="11" xfId="22" applyFont="1" applyFill="1" applyBorder="1" applyAlignment="1" applyProtection="1">
      <alignment vertical="center"/>
      <protection/>
    </xf>
    <xf numFmtId="168" fontId="0" fillId="0" borderId="11" xfId="20" applyNumberFormat="1" applyFont="1" applyFill="1" applyBorder="1" applyAlignment="1" applyProtection="1">
      <alignment vertical="center"/>
      <protection/>
    </xf>
    <xf numFmtId="169" fontId="0" fillId="12" borderId="11" xfId="0" applyNumberFormat="1" applyFill="1" applyBorder="1" applyAlignment="1" applyProtection="1">
      <alignment vertical="center"/>
      <protection/>
    </xf>
    <xf numFmtId="9" fontId="0" fillId="12" borderId="11" xfId="22" applyFont="1" applyFill="1" applyBorder="1" applyAlignment="1" applyProtection="1">
      <alignment vertical="center"/>
      <protection/>
    </xf>
    <xf numFmtId="168" fontId="0" fillId="12" borderId="11" xfId="2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165" fontId="2" fillId="0" borderId="6" xfId="21" applyNumberFormat="1" applyFont="1" applyFill="1" applyBorder="1" applyAlignment="1" applyProtection="1">
      <alignment horizontal="right" vertical="center"/>
      <protection/>
    </xf>
    <xf numFmtId="167" fontId="2" fillId="0" borderId="6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vertical="center"/>
    </xf>
    <xf numFmtId="165" fontId="2" fillId="3" borderId="11" xfId="21" applyNumberFormat="1" applyFont="1" applyFill="1" applyBorder="1" applyAlignment="1" applyProtection="1">
      <alignment horizontal="right" vertical="center"/>
      <protection/>
    </xf>
    <xf numFmtId="167" fontId="2" fillId="0" borderId="11" xfId="0" applyNumberFormat="1" applyFont="1" applyBorder="1" applyAlignment="1">
      <alignment horizontal="distributed" vertical="center"/>
    </xf>
    <xf numFmtId="167" fontId="3" fillId="4" borderId="11" xfId="0" applyNumberFormat="1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12" borderId="11" xfId="0" applyFill="1" applyBorder="1" applyAlignment="1" applyProtection="1">
      <alignment horizontal="center" vertical="center"/>
      <protection/>
    </xf>
    <xf numFmtId="165" fontId="2" fillId="0" borderId="0" xfId="21" applyNumberFormat="1" applyFont="1" applyBorder="1" applyAlignment="1" applyProtection="1">
      <alignment vertical="center"/>
      <protection/>
    </xf>
    <xf numFmtId="0" fontId="3" fillId="0" borderId="47" xfId="0" applyFont="1" applyBorder="1" applyAlignment="1">
      <alignment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5" fontId="2" fillId="0" borderId="0" xfId="21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13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0" fontId="16" fillId="14" borderId="49" xfId="24" applyFont="1" applyFill="1" applyBorder="1" applyAlignment="1">
      <alignment horizontal="center" vertical="justify"/>
      <protection/>
    </xf>
    <xf numFmtId="0" fontId="16" fillId="14" borderId="55" xfId="24" applyFont="1" applyFill="1" applyBorder="1" applyAlignment="1">
      <alignment horizontal="center" vertical="justify"/>
      <protection/>
    </xf>
    <xf numFmtId="0" fontId="16" fillId="14" borderId="56" xfId="24" applyFont="1" applyFill="1" applyBorder="1" applyAlignment="1">
      <alignment horizontal="center" vertical="justify"/>
      <protection/>
    </xf>
    <xf numFmtId="0" fontId="17" fillId="6" borderId="57" xfId="24" applyFont="1" applyFill="1" applyBorder="1" applyAlignment="1">
      <alignment horizontal="center"/>
      <protection/>
    </xf>
    <xf numFmtId="0" fontId="17" fillId="6" borderId="23" xfId="24" applyFont="1" applyFill="1" applyBorder="1" applyAlignment="1">
      <alignment horizontal="center"/>
      <protection/>
    </xf>
    <xf numFmtId="0" fontId="17" fillId="10" borderId="58" xfId="0" applyFont="1" applyFill="1" applyBorder="1" applyAlignment="1">
      <alignment horizontal="center" vertical="center"/>
    </xf>
    <xf numFmtId="0" fontId="17" fillId="10" borderId="59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7" fillId="10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9" borderId="27" xfId="0" applyFont="1" applyFill="1" applyBorder="1" applyAlignment="1">
      <alignment horizontal="center"/>
    </xf>
    <xf numFmtId="0" fontId="0" fillId="8" borderId="54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19" fillId="9" borderId="1" xfId="24" applyFont="1" applyFill="1" applyBorder="1" applyAlignment="1">
      <alignment horizontal="center" vertical="center" wrapText="1"/>
      <protection/>
    </xf>
    <xf numFmtId="0" fontId="19" fillId="9" borderId="2" xfId="24" applyFont="1" applyFill="1" applyBorder="1" applyAlignment="1">
      <alignment horizontal="center" vertical="center" wrapText="1"/>
      <protection/>
    </xf>
    <xf numFmtId="0" fontId="19" fillId="9" borderId="28" xfId="24" applyFont="1" applyFill="1" applyBorder="1" applyAlignment="1">
      <alignment horizontal="center" vertical="center" wrapText="1"/>
      <protection/>
    </xf>
    <xf numFmtId="0" fontId="19" fillId="9" borderId="3" xfId="24" applyFont="1" applyFill="1" applyBorder="1" applyAlignment="1">
      <alignment horizontal="center" vertical="center" wrapText="1"/>
      <protection/>
    </xf>
    <xf numFmtId="0" fontId="19" fillId="9" borderId="0" xfId="24" applyFont="1" applyFill="1" applyBorder="1" applyAlignment="1">
      <alignment horizontal="center" vertical="center" wrapText="1"/>
      <protection/>
    </xf>
    <xf numFmtId="0" fontId="19" fillId="9" borderId="38" xfId="24" applyFont="1" applyFill="1" applyBorder="1" applyAlignment="1">
      <alignment horizontal="center" vertical="center" wrapText="1"/>
      <protection/>
    </xf>
    <xf numFmtId="0" fontId="19" fillId="9" borderId="4" xfId="24" applyFont="1" applyFill="1" applyBorder="1" applyAlignment="1">
      <alignment horizontal="center" vertical="center" wrapText="1"/>
      <protection/>
    </xf>
    <xf numFmtId="0" fontId="19" fillId="9" borderId="5" xfId="24" applyFont="1" applyFill="1" applyBorder="1" applyAlignment="1">
      <alignment horizontal="center" vertical="center" wrapText="1"/>
      <protection/>
    </xf>
    <xf numFmtId="0" fontId="19" fillId="9" borderId="43" xfId="24" applyFont="1" applyFill="1" applyBorder="1" applyAlignment="1">
      <alignment horizontal="center" vertical="center" wrapText="1"/>
      <protection/>
    </xf>
    <xf numFmtId="0" fontId="14" fillId="9" borderId="33" xfId="0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27" xfId="0" applyFont="1" applyFill="1" applyBorder="1" applyAlignment="1">
      <alignment horizontal="center"/>
    </xf>
    <xf numFmtId="9" fontId="0" fillId="12" borderId="11" xfId="22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Moeda" xfId="21"/>
    <cellStyle name="Porcentagem" xfId="22"/>
    <cellStyle name="Texto Explicativo" xfId="23"/>
    <cellStyle name="Normal 2 3" xfId="24"/>
    <cellStyle name="Porcentagem 2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B0F0"/>
      <rgbColor rgb="00D9D9D9"/>
      <rgbColor rgb="00EBF1DE"/>
      <rgbColor rgb="00C3D69B"/>
      <rgbColor rgb="00BFBFBF"/>
      <rgbColor rgb="00CCC1DA"/>
      <rgbColor rgb="00B3A2C7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3162300" cy="581025"/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058150"/>
          <a:ext cx="3162300" cy="58102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ngenharia\SAPUCAIA%20DO%20SUL\HMGV\CONTRATA&#199;&#195;O%20PROJETOS%20EXECUTIVOS%202022\Projeto%20Avan&#231;ar\CO\Users\pedro.muller\AppData\Local\Microsoft\Windows\Temporary%20Internet%20Files\Content.Outlook\799309BL\Or&#231;amento-CO%20%20%20Aditivo%20el&#233;trica%20(R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O"/>
      <sheetName val="CRONO"/>
      <sheetName val="Piso+Rodapé+Revest.+Forros"/>
      <sheetName val="Gesso Acart"/>
      <sheetName val="Alvenarias"/>
      <sheetName val="Demolições"/>
      <sheetName val="Esquadrias"/>
      <sheetName val="Imperm.Batemacas e rodaforro"/>
      <sheetName val="Composições 1 a 22"/>
      <sheetName val="COMP."/>
      <sheetName val="Plan1"/>
      <sheetName val="Março20"/>
      <sheetName val="cotações"/>
      <sheetName val="Plan2"/>
      <sheetName val="ADITIVO ELE"/>
      <sheetName val="COTAÇÕES ADITIVO"/>
      <sheetName val="Plan3"/>
      <sheetName val="REEQUILÍBRIO"/>
      <sheetName val="SALDO"/>
    </sheetNames>
    <sheetDataSet>
      <sheetData sheetId="0"/>
      <sheetData sheetId="1"/>
      <sheetData sheetId="2">
        <row r="66">
          <cell r="J66">
            <v>316.3781</v>
          </cell>
        </row>
      </sheetData>
      <sheetData sheetId="3">
        <row r="22">
          <cell r="J22">
            <v>85.89</v>
          </cell>
        </row>
      </sheetData>
      <sheetData sheetId="4">
        <row r="15">
          <cell r="E15">
            <v>3.85</v>
          </cell>
        </row>
      </sheetData>
      <sheetData sheetId="5">
        <row r="35">
          <cell r="F35">
            <v>10.2</v>
          </cell>
        </row>
      </sheetData>
      <sheetData sheetId="6">
        <row r="30">
          <cell r="H30">
            <v>2.5</v>
          </cell>
        </row>
      </sheetData>
      <sheetData sheetId="7">
        <row r="30">
          <cell r="H30">
            <v>119.64314</v>
          </cell>
        </row>
      </sheetData>
      <sheetData sheetId="8">
        <row r="5">
          <cell r="G5">
            <v>109.963221</v>
          </cell>
        </row>
      </sheetData>
      <sheetData sheetId="9">
        <row r="248">
          <cell r="G248">
            <v>99.4155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Z194"/>
  <sheetViews>
    <sheetView zoomScale="70" zoomScaleNormal="70" workbookViewId="0" topLeftCell="A1">
      <pane ySplit="12" topLeftCell="A169" activePane="bottomLeft" state="frozen"/>
      <selection pane="bottomLeft" activeCell="D21" sqref="D21"/>
    </sheetView>
  </sheetViews>
  <sheetFormatPr defaultColWidth="9.140625" defaultRowHeight="15"/>
  <cols>
    <col min="1" max="1" width="8.00390625" style="1" customWidth="1"/>
    <col min="2" max="2" width="21.140625" style="1" customWidth="1"/>
    <col min="3" max="3" width="129.140625" style="2" customWidth="1"/>
    <col min="4" max="4" width="22.00390625" style="3" customWidth="1"/>
    <col min="5" max="5" width="8.57421875" style="4" customWidth="1"/>
    <col min="6" max="6" width="18.28125" style="5" customWidth="1"/>
    <col min="7" max="7" width="16.57421875" style="6" customWidth="1"/>
    <col min="8" max="8" width="22.421875" style="6" customWidth="1"/>
    <col min="9" max="1025" width="9.140625" style="2" customWidth="1"/>
  </cols>
  <sheetData>
    <row r="1" spans="1:8" ht="15">
      <c r="A1" s="7"/>
      <c r="B1" s="8"/>
      <c r="C1" s="8"/>
      <c r="D1" s="9"/>
      <c r="E1" s="10"/>
      <c r="F1" s="11"/>
      <c r="G1" s="10"/>
      <c r="H1" s="12"/>
    </row>
    <row r="2" spans="1:8" ht="15">
      <c r="A2" s="13"/>
      <c r="B2" s="288"/>
      <c r="C2" s="288"/>
      <c r="D2" s="14"/>
      <c r="E2" s="15"/>
      <c r="G2" s="15"/>
      <c r="H2" s="16"/>
    </row>
    <row r="3" spans="1:8" ht="36">
      <c r="A3" s="13"/>
      <c r="B3" s="289" t="s">
        <v>184</v>
      </c>
      <c r="C3" s="289"/>
      <c r="D3" s="289"/>
      <c r="E3" s="289"/>
      <c r="F3" s="289"/>
      <c r="G3" s="289"/>
      <c r="H3" s="289"/>
    </row>
    <row r="4" spans="1:8" ht="31.5">
      <c r="A4" s="13"/>
      <c r="B4" s="290" t="s">
        <v>0</v>
      </c>
      <c r="C4" s="290"/>
      <c r="D4" s="290"/>
      <c r="E4" s="290"/>
      <c r="F4" s="290"/>
      <c r="G4" s="290"/>
      <c r="H4" s="290"/>
    </row>
    <row r="5" spans="1:8" ht="15">
      <c r="A5" s="13"/>
      <c r="B5" s="288"/>
      <c r="C5" s="288"/>
      <c r="D5" s="14"/>
      <c r="E5" s="15"/>
      <c r="G5" s="15"/>
      <c r="H5" s="16"/>
    </row>
    <row r="6" spans="1:8" ht="15">
      <c r="A6" s="13"/>
      <c r="B6" s="291" t="s">
        <v>1</v>
      </c>
      <c r="C6" s="291"/>
      <c r="D6" s="291"/>
      <c r="E6" s="291"/>
      <c r="F6" s="291"/>
      <c r="G6" s="291"/>
      <c r="H6" s="17"/>
    </row>
    <row r="7" spans="1:8" ht="15">
      <c r="A7" s="13"/>
      <c r="B7" s="292" t="s">
        <v>2</v>
      </c>
      <c r="C7" s="292"/>
      <c r="D7" s="18"/>
      <c r="E7" s="15"/>
      <c r="G7" s="17"/>
      <c r="H7" s="17"/>
    </row>
    <row r="8" spans="1:8" ht="15">
      <c r="A8" s="13"/>
      <c r="B8" s="293" t="s">
        <v>3</v>
      </c>
      <c r="C8" s="293"/>
      <c r="D8" s="18"/>
      <c r="E8" s="15"/>
      <c r="G8" s="17"/>
      <c r="H8" s="17"/>
    </row>
    <row r="9" spans="1:8" ht="15">
      <c r="A9" s="13"/>
      <c r="B9" s="294" t="s">
        <v>401</v>
      </c>
      <c r="C9" s="294"/>
      <c r="D9" s="19"/>
      <c r="E9" s="19"/>
      <c r="G9" s="19"/>
      <c r="H9" s="19"/>
    </row>
    <row r="10" spans="1:8" ht="15">
      <c r="A10" s="20"/>
      <c r="B10" s="295" t="s">
        <v>402</v>
      </c>
      <c r="C10" s="295"/>
      <c r="D10" s="21"/>
      <c r="E10" s="21"/>
      <c r="F10" s="22"/>
      <c r="G10" s="21"/>
      <c r="H10" s="21"/>
    </row>
    <row r="11" spans="1:8" s="6" customFormat="1" ht="15">
      <c r="A11" s="296" t="s">
        <v>0</v>
      </c>
      <c r="B11" s="296"/>
      <c r="C11" s="296"/>
      <c r="D11" s="296"/>
      <c r="E11" s="296"/>
      <c r="F11" s="296"/>
      <c r="G11" s="296"/>
      <c r="H11" s="296"/>
    </row>
    <row r="12" spans="1:8" s="27" customFormat="1" ht="56.25">
      <c r="A12" s="23" t="s">
        <v>4</v>
      </c>
      <c r="B12" s="23" t="s">
        <v>5</v>
      </c>
      <c r="C12" s="23" t="s">
        <v>6</v>
      </c>
      <c r="D12" s="24" t="s">
        <v>7</v>
      </c>
      <c r="E12" s="23" t="s">
        <v>8</v>
      </c>
      <c r="F12" s="25" t="s">
        <v>9</v>
      </c>
      <c r="G12" s="26" t="s">
        <v>10</v>
      </c>
      <c r="H12" s="26" t="s">
        <v>11</v>
      </c>
    </row>
    <row r="13" spans="1:8" s="27" customFormat="1" ht="15">
      <c r="A13" s="28">
        <v>1</v>
      </c>
      <c r="B13" s="23"/>
      <c r="C13" s="29" t="s">
        <v>12</v>
      </c>
      <c r="D13" s="30"/>
      <c r="E13" s="30"/>
      <c r="F13" s="30"/>
      <c r="G13" s="30"/>
      <c r="H13" s="30"/>
    </row>
    <row r="14" spans="1:8" s="32" customFormat="1" ht="37.5">
      <c r="A14" s="61" t="s">
        <v>13</v>
      </c>
      <c r="B14" s="62">
        <v>10776</v>
      </c>
      <c r="C14" s="90" t="s">
        <v>185</v>
      </c>
      <c r="D14" s="91">
        <v>3</v>
      </c>
      <c r="E14" s="92" t="s">
        <v>14</v>
      </c>
      <c r="F14" s="93"/>
      <c r="G14" s="94">
        <f>F14*1.2771</f>
        <v>0</v>
      </c>
      <c r="H14" s="94">
        <f>D14*G14</f>
        <v>0</v>
      </c>
    </row>
    <row r="15" spans="1:8" s="32" customFormat="1" ht="37.5">
      <c r="A15" s="61" t="s">
        <v>15</v>
      </c>
      <c r="B15" s="62">
        <v>4813</v>
      </c>
      <c r="C15" s="77" t="s">
        <v>186</v>
      </c>
      <c r="D15" s="74">
        <v>2.5</v>
      </c>
      <c r="E15" s="62" t="s">
        <v>16</v>
      </c>
      <c r="F15" s="78"/>
      <c r="G15" s="94">
        <f>F15*1.2771</f>
        <v>0</v>
      </c>
      <c r="H15" s="94">
        <f>D15*G15</f>
        <v>0</v>
      </c>
    </row>
    <row r="16" spans="1:8" s="27" customFormat="1" ht="15">
      <c r="A16" s="275" t="s">
        <v>19</v>
      </c>
      <c r="B16" s="276"/>
      <c r="C16" s="276"/>
      <c r="D16" s="276"/>
      <c r="E16" s="276"/>
      <c r="F16" s="276"/>
      <c r="G16" s="277"/>
      <c r="H16" s="44">
        <f>SUM(H14:H15)</f>
        <v>0</v>
      </c>
    </row>
    <row r="17" spans="1:8" s="27" customFormat="1" ht="15">
      <c r="A17" s="218">
        <v>2</v>
      </c>
      <c r="B17" s="219"/>
      <c r="C17" s="220" t="s">
        <v>20</v>
      </c>
      <c r="D17" s="221"/>
      <c r="E17" s="221"/>
      <c r="F17" s="221"/>
      <c r="G17" s="221"/>
      <c r="H17" s="221"/>
    </row>
    <row r="18" spans="1:8" s="32" customFormat="1" ht="15">
      <c r="A18" s="222" t="s">
        <v>21</v>
      </c>
      <c r="B18" s="223">
        <v>97624</v>
      </c>
      <c r="C18" s="224" t="s">
        <v>22</v>
      </c>
      <c r="D18" s="225">
        <v>2</v>
      </c>
      <c r="E18" s="226" t="s">
        <v>23</v>
      </c>
      <c r="F18" s="227"/>
      <c r="G18" s="228">
        <f aca="true" t="shared" si="0" ref="G18:G21">F18*1.2771</f>
        <v>0</v>
      </c>
      <c r="H18" s="228">
        <f>D18*G18</f>
        <v>0</v>
      </c>
    </row>
    <row r="19" spans="1:8" s="32" customFormat="1" ht="15">
      <c r="A19" s="222" t="s">
        <v>24</v>
      </c>
      <c r="B19" s="223">
        <v>97644</v>
      </c>
      <c r="C19" s="229" t="s">
        <v>25</v>
      </c>
      <c r="D19" s="230">
        <v>10</v>
      </c>
      <c r="E19" s="223" t="s">
        <v>16</v>
      </c>
      <c r="F19" s="231"/>
      <c r="G19" s="228">
        <f t="shared" si="0"/>
        <v>0</v>
      </c>
      <c r="H19" s="228">
        <f>D19*G19</f>
        <v>0</v>
      </c>
    </row>
    <row r="20" spans="1:8" s="32" customFormat="1" ht="15">
      <c r="A20" s="222" t="s">
        <v>26</v>
      </c>
      <c r="B20" s="223" t="s">
        <v>187</v>
      </c>
      <c r="C20" s="229" t="s">
        <v>188</v>
      </c>
      <c r="D20" s="232">
        <f>D18*1500*0.15</f>
        <v>450</v>
      </c>
      <c r="E20" s="223" t="s">
        <v>189</v>
      </c>
      <c r="F20" s="231"/>
      <c r="G20" s="228">
        <f t="shared" si="0"/>
        <v>0</v>
      </c>
      <c r="H20" s="228">
        <f>D20*G20</f>
        <v>0</v>
      </c>
    </row>
    <row r="21" spans="1:8" s="32" customFormat="1" ht="15">
      <c r="A21" s="222" t="s">
        <v>27</v>
      </c>
      <c r="B21" s="223" t="s">
        <v>190</v>
      </c>
      <c r="C21" s="229" t="s">
        <v>191</v>
      </c>
      <c r="D21" s="232">
        <f>D20/1.5/0.15</f>
        <v>2000</v>
      </c>
      <c r="E21" s="223" t="s">
        <v>192</v>
      </c>
      <c r="F21" s="231"/>
      <c r="G21" s="228">
        <f t="shared" si="0"/>
        <v>0</v>
      </c>
      <c r="H21" s="228">
        <f>D21*G21</f>
        <v>0</v>
      </c>
    </row>
    <row r="22" spans="1:8" s="27" customFormat="1" ht="15">
      <c r="A22" s="275" t="s">
        <v>19</v>
      </c>
      <c r="B22" s="276"/>
      <c r="C22" s="276"/>
      <c r="D22" s="276"/>
      <c r="E22" s="276"/>
      <c r="F22" s="276"/>
      <c r="G22" s="277"/>
      <c r="H22" s="44">
        <f>SUM(H18:H21)</f>
        <v>0</v>
      </c>
    </row>
    <row r="23" spans="1:8" s="53" customFormat="1" ht="15">
      <c r="A23" s="233">
        <v>3</v>
      </c>
      <c r="B23" s="234"/>
      <c r="C23" s="285" t="s">
        <v>33</v>
      </c>
      <c r="D23" s="285"/>
      <c r="E23" s="285"/>
      <c r="F23" s="285"/>
      <c r="G23" s="285"/>
      <c r="H23" s="285"/>
    </row>
    <row r="24" spans="1:8" s="31" customFormat="1" ht="56.25">
      <c r="A24" s="223" t="s">
        <v>29</v>
      </c>
      <c r="B24" s="223" t="s">
        <v>193</v>
      </c>
      <c r="C24" s="229" t="s">
        <v>194</v>
      </c>
      <c r="D24" s="239">
        <v>100</v>
      </c>
      <c r="E24" s="235" t="s">
        <v>16</v>
      </c>
      <c r="F24" s="231"/>
      <c r="G24" s="75">
        <f aca="true" t="shared" si="1" ref="G24:G27">F24*1.2771</f>
        <v>0</v>
      </c>
      <c r="H24" s="75">
        <f>D24*G24</f>
        <v>0</v>
      </c>
    </row>
    <row r="25" spans="1:8" s="31" customFormat="1" ht="15">
      <c r="A25" s="33" t="s">
        <v>30</v>
      </c>
      <c r="B25" s="34" t="s">
        <v>35</v>
      </c>
      <c r="C25" s="35" t="s">
        <v>36</v>
      </c>
      <c r="D25" s="239">
        <v>360</v>
      </c>
      <c r="E25" s="55" t="s">
        <v>16</v>
      </c>
      <c r="F25" s="37"/>
      <c r="G25" s="94">
        <f t="shared" si="1"/>
        <v>0</v>
      </c>
      <c r="H25" s="94">
        <f>D25*G25</f>
        <v>0</v>
      </c>
    </row>
    <row r="26" spans="1:8" s="31" customFormat="1" ht="37.5">
      <c r="A26" s="223" t="s">
        <v>31</v>
      </c>
      <c r="B26" s="34">
        <v>87246</v>
      </c>
      <c r="C26" s="35" t="s">
        <v>37</v>
      </c>
      <c r="D26" s="54">
        <v>10</v>
      </c>
      <c r="E26" s="55" t="s">
        <v>16</v>
      </c>
      <c r="F26" s="37"/>
      <c r="G26" s="94">
        <f t="shared" si="1"/>
        <v>0</v>
      </c>
      <c r="H26" s="94">
        <f>D26*G26</f>
        <v>0</v>
      </c>
    </row>
    <row r="27" spans="1:8" s="31" customFormat="1" ht="37.5">
      <c r="A27" s="33" t="s">
        <v>32</v>
      </c>
      <c r="B27" s="34">
        <v>88648</v>
      </c>
      <c r="C27" s="35" t="s">
        <v>38</v>
      </c>
      <c r="D27" s="54">
        <v>62.71</v>
      </c>
      <c r="E27" s="55" t="s">
        <v>39</v>
      </c>
      <c r="F27" s="37"/>
      <c r="G27" s="94">
        <f t="shared" si="1"/>
        <v>0</v>
      </c>
      <c r="H27" s="94">
        <f>D27*G27</f>
        <v>0</v>
      </c>
    </row>
    <row r="28" spans="1:8" s="27" customFormat="1" ht="15">
      <c r="A28" s="275" t="s">
        <v>19</v>
      </c>
      <c r="B28" s="276"/>
      <c r="C28" s="276"/>
      <c r="D28" s="276"/>
      <c r="E28" s="276"/>
      <c r="F28" s="276"/>
      <c r="G28" s="277"/>
      <c r="H28" s="44">
        <f>SUM(H24:H27)</f>
        <v>0</v>
      </c>
    </row>
    <row r="29" spans="1:8" s="48" customFormat="1" ht="15">
      <c r="A29" s="267">
        <v>4</v>
      </c>
      <c r="B29" s="47"/>
      <c r="C29" s="285" t="s">
        <v>403</v>
      </c>
      <c r="D29" s="285"/>
      <c r="E29" s="285"/>
      <c r="F29" s="285"/>
      <c r="G29" s="285"/>
      <c r="H29" s="285"/>
    </row>
    <row r="30" spans="1:8" s="31" customFormat="1" ht="37.5">
      <c r="A30" s="222" t="s">
        <v>34</v>
      </c>
      <c r="B30" s="223">
        <v>98555</v>
      </c>
      <c r="C30" s="236" t="s">
        <v>41</v>
      </c>
      <c r="D30" s="230">
        <v>10</v>
      </c>
      <c r="E30" s="223" t="s">
        <v>16</v>
      </c>
      <c r="F30" s="231"/>
      <c r="G30" s="240">
        <f>F30*1.2771</f>
        <v>0</v>
      </c>
      <c r="H30" s="75">
        <f>D30*G30</f>
        <v>0</v>
      </c>
    </row>
    <row r="31" spans="1:8" s="27" customFormat="1" ht="15">
      <c r="A31" s="275" t="s">
        <v>19</v>
      </c>
      <c r="B31" s="276"/>
      <c r="C31" s="276"/>
      <c r="D31" s="276"/>
      <c r="E31" s="276"/>
      <c r="F31" s="276"/>
      <c r="G31" s="277"/>
      <c r="H31" s="44">
        <f>SUM(H30)</f>
        <v>0</v>
      </c>
    </row>
    <row r="32" spans="1:8" s="48" customFormat="1" ht="15">
      <c r="A32" s="259">
        <v>5</v>
      </c>
      <c r="B32" s="259"/>
      <c r="C32" s="286" t="s">
        <v>42</v>
      </c>
      <c r="D32" s="286"/>
      <c r="E32" s="286"/>
      <c r="F32" s="286"/>
      <c r="G32" s="286"/>
      <c r="H32" s="286"/>
    </row>
    <row r="33" spans="1:8" s="31" customFormat="1" ht="15">
      <c r="A33" s="260" t="s">
        <v>40</v>
      </c>
      <c r="B33" s="260">
        <v>96114</v>
      </c>
      <c r="C33" s="261" t="s">
        <v>44</v>
      </c>
      <c r="D33" s="262">
        <v>374.6615</v>
      </c>
      <c r="E33" s="260" t="s">
        <v>16</v>
      </c>
      <c r="F33" s="263"/>
      <c r="G33" s="264">
        <f aca="true" t="shared" si="2" ref="G33:G34">F33*1.2771</f>
        <v>0</v>
      </c>
      <c r="H33" s="264">
        <f>D33*G33</f>
        <v>0</v>
      </c>
    </row>
    <row r="34" spans="1:8" s="31" customFormat="1" ht="15">
      <c r="A34" s="260" t="s">
        <v>409</v>
      </c>
      <c r="B34" s="260">
        <v>96120</v>
      </c>
      <c r="C34" s="261" t="s">
        <v>46</v>
      </c>
      <c r="D34" s="262">
        <v>239.11</v>
      </c>
      <c r="E34" s="260" t="s">
        <v>39</v>
      </c>
      <c r="F34" s="263"/>
      <c r="G34" s="264">
        <f t="shared" si="2"/>
        <v>0</v>
      </c>
      <c r="H34" s="264">
        <f>D34*G34</f>
        <v>0</v>
      </c>
    </row>
    <row r="35" spans="1:8" s="27" customFormat="1" ht="15">
      <c r="A35" s="278" t="s">
        <v>19</v>
      </c>
      <c r="B35" s="278"/>
      <c r="C35" s="278"/>
      <c r="D35" s="278"/>
      <c r="E35" s="278"/>
      <c r="F35" s="278"/>
      <c r="G35" s="278"/>
      <c r="H35" s="265">
        <f>SUM(H33:H34)</f>
        <v>0</v>
      </c>
    </row>
    <row r="36" spans="1:8" s="32" customFormat="1" ht="15">
      <c r="A36" s="266">
        <v>6</v>
      </c>
      <c r="B36" s="266"/>
      <c r="C36" s="286" t="s">
        <v>47</v>
      </c>
      <c r="D36" s="286"/>
      <c r="E36" s="286"/>
      <c r="F36" s="286"/>
      <c r="G36" s="286"/>
      <c r="H36" s="286"/>
    </row>
    <row r="37" spans="1:8" s="31" customFormat="1" ht="56.25">
      <c r="A37" s="253" t="s">
        <v>43</v>
      </c>
      <c r="B37" s="254">
        <v>87264</v>
      </c>
      <c r="C37" s="255" t="s">
        <v>49</v>
      </c>
      <c r="D37" s="256">
        <v>20</v>
      </c>
      <c r="E37" s="254" t="s">
        <v>16</v>
      </c>
      <c r="F37" s="257"/>
      <c r="G37" s="258">
        <f aca="true" t="shared" si="3" ref="G37:G39">F37*1.2771</f>
        <v>0</v>
      </c>
      <c r="H37" s="258">
        <f>D37*G37</f>
        <v>0</v>
      </c>
    </row>
    <row r="38" spans="1:8" s="32" customFormat="1" ht="37.5">
      <c r="A38" s="222" t="s">
        <v>45</v>
      </c>
      <c r="B38" s="223">
        <v>87878</v>
      </c>
      <c r="C38" s="229" t="s">
        <v>51</v>
      </c>
      <c r="D38" s="239">
        <v>5</v>
      </c>
      <c r="E38" s="223" t="s">
        <v>16</v>
      </c>
      <c r="F38" s="231"/>
      <c r="G38" s="94">
        <f t="shared" si="3"/>
        <v>0</v>
      </c>
      <c r="H38" s="94">
        <f>D38*G38</f>
        <v>0</v>
      </c>
    </row>
    <row r="39" spans="1:8" s="32" customFormat="1" ht="56.25">
      <c r="A39" s="253" t="s">
        <v>410</v>
      </c>
      <c r="B39" s="223">
        <v>87530</v>
      </c>
      <c r="C39" s="229" t="s">
        <v>53</v>
      </c>
      <c r="D39" s="239">
        <v>15</v>
      </c>
      <c r="E39" s="223" t="s">
        <v>16</v>
      </c>
      <c r="F39" s="231"/>
      <c r="G39" s="94">
        <f t="shared" si="3"/>
        <v>0</v>
      </c>
      <c r="H39" s="94">
        <f>D39*G39</f>
        <v>0</v>
      </c>
    </row>
    <row r="40" spans="1:8" s="27" customFormat="1" ht="15">
      <c r="A40" s="275" t="s">
        <v>19</v>
      </c>
      <c r="B40" s="276"/>
      <c r="C40" s="276"/>
      <c r="D40" s="276"/>
      <c r="E40" s="276"/>
      <c r="F40" s="276"/>
      <c r="G40" s="277"/>
      <c r="H40" s="44">
        <f>SUM(H37:H39)</f>
        <v>0</v>
      </c>
    </row>
    <row r="41" spans="1:8" s="53" customFormat="1" ht="15">
      <c r="A41" s="46">
        <v>7</v>
      </c>
      <c r="B41" s="52"/>
      <c r="C41" s="283" t="s">
        <v>54</v>
      </c>
      <c r="D41" s="283"/>
      <c r="E41" s="283"/>
      <c r="F41" s="283"/>
      <c r="G41" s="283"/>
      <c r="H41" s="283"/>
    </row>
    <row r="42" spans="1:8" s="32" customFormat="1" ht="56.25">
      <c r="A42" s="33" t="s">
        <v>48</v>
      </c>
      <c r="B42" s="34">
        <v>90843</v>
      </c>
      <c r="C42" s="63" t="s">
        <v>56</v>
      </c>
      <c r="D42" s="57">
        <v>22</v>
      </c>
      <c r="E42" s="58" t="s">
        <v>57</v>
      </c>
      <c r="F42" s="59"/>
      <c r="G42" s="94">
        <f aca="true" t="shared" si="4" ref="G42:G49">F42*1.2771</f>
        <v>0</v>
      </c>
      <c r="H42" s="94">
        <f aca="true" t="shared" si="5" ref="H42:H49">D42*G42</f>
        <v>0</v>
      </c>
    </row>
    <row r="43" spans="1:8" s="32" customFormat="1" ht="56.25">
      <c r="A43" s="33" t="s">
        <v>50</v>
      </c>
      <c r="B43" s="45">
        <v>90844</v>
      </c>
      <c r="C43" s="64" t="s">
        <v>58</v>
      </c>
      <c r="D43" s="36">
        <v>7</v>
      </c>
      <c r="E43" s="34" t="s">
        <v>57</v>
      </c>
      <c r="F43" s="37"/>
      <c r="G43" s="94">
        <f t="shared" si="4"/>
        <v>0</v>
      </c>
      <c r="H43" s="94">
        <f t="shared" si="5"/>
        <v>0</v>
      </c>
    </row>
    <row r="44" spans="1:8" s="32" customFormat="1" ht="75">
      <c r="A44" s="33" t="s">
        <v>52</v>
      </c>
      <c r="B44" s="66" t="s">
        <v>60</v>
      </c>
      <c r="C44" s="65" t="s">
        <v>61</v>
      </c>
      <c r="D44" s="36">
        <v>6</v>
      </c>
      <c r="E44" s="34" t="s">
        <v>57</v>
      </c>
      <c r="F44" s="37"/>
      <c r="G44" s="94">
        <f t="shared" si="4"/>
        <v>0</v>
      </c>
      <c r="H44" s="94">
        <f t="shared" si="5"/>
        <v>0</v>
      </c>
    </row>
    <row r="45" spans="1:8" s="32" customFormat="1" ht="75">
      <c r="A45" s="33" t="s">
        <v>411</v>
      </c>
      <c r="B45" s="66" t="s">
        <v>62</v>
      </c>
      <c r="C45" s="65" t="s">
        <v>63</v>
      </c>
      <c r="D45" s="36">
        <v>5</v>
      </c>
      <c r="E45" s="34" t="s">
        <v>57</v>
      </c>
      <c r="F45" s="37"/>
      <c r="G45" s="94">
        <f t="shared" si="4"/>
        <v>0</v>
      </c>
      <c r="H45" s="94">
        <f t="shared" si="5"/>
        <v>0</v>
      </c>
    </row>
    <row r="46" spans="1:8" s="32" customFormat="1" ht="75">
      <c r="A46" s="33" t="s">
        <v>412</v>
      </c>
      <c r="B46" s="66" t="s">
        <v>64</v>
      </c>
      <c r="C46" s="65" t="s">
        <v>65</v>
      </c>
      <c r="D46" s="36">
        <v>3</v>
      </c>
      <c r="E46" s="34" t="s">
        <v>57</v>
      </c>
      <c r="F46" s="37"/>
      <c r="G46" s="94">
        <f t="shared" si="4"/>
        <v>0</v>
      </c>
      <c r="H46" s="94">
        <f t="shared" si="5"/>
        <v>0</v>
      </c>
    </row>
    <row r="47" spans="1:8" s="32" customFormat="1" ht="75">
      <c r="A47" s="33" t="s">
        <v>413</v>
      </c>
      <c r="B47" s="66" t="s">
        <v>66</v>
      </c>
      <c r="C47" s="65" t="s">
        <v>67</v>
      </c>
      <c r="D47" s="36">
        <v>2</v>
      </c>
      <c r="E47" s="34" t="s">
        <v>57</v>
      </c>
      <c r="F47" s="37"/>
      <c r="G47" s="94">
        <f t="shared" si="4"/>
        <v>0</v>
      </c>
      <c r="H47" s="94">
        <f t="shared" si="5"/>
        <v>0</v>
      </c>
    </row>
    <row r="48" spans="1:8" s="32" customFormat="1" ht="15">
      <c r="A48" s="33" t="s">
        <v>414</v>
      </c>
      <c r="B48" s="66" t="s">
        <v>68</v>
      </c>
      <c r="C48" s="65" t="s">
        <v>69</v>
      </c>
      <c r="D48" s="36">
        <f>+'[1]Esquadrias'!H30</f>
        <v>2.5</v>
      </c>
      <c r="E48" s="34" t="s">
        <v>16</v>
      </c>
      <c r="F48" s="37"/>
      <c r="G48" s="94">
        <f t="shared" si="4"/>
        <v>0</v>
      </c>
      <c r="H48" s="94">
        <f t="shared" si="5"/>
        <v>0</v>
      </c>
    </row>
    <row r="49" spans="1:8" s="32" customFormat="1" ht="15">
      <c r="A49" s="33" t="s">
        <v>415</v>
      </c>
      <c r="B49" s="67" t="s">
        <v>59</v>
      </c>
      <c r="C49" s="65" t="s">
        <v>70</v>
      </c>
      <c r="D49" s="36">
        <v>4</v>
      </c>
      <c r="E49" s="34" t="s">
        <v>16</v>
      </c>
      <c r="F49" s="37"/>
      <c r="G49" s="94">
        <f t="shared" si="4"/>
        <v>0</v>
      </c>
      <c r="H49" s="94">
        <f t="shared" si="5"/>
        <v>0</v>
      </c>
    </row>
    <row r="50" spans="1:8" s="27" customFormat="1" ht="15">
      <c r="A50" s="275" t="s">
        <v>19</v>
      </c>
      <c r="B50" s="276"/>
      <c r="C50" s="276"/>
      <c r="D50" s="276"/>
      <c r="E50" s="276"/>
      <c r="F50" s="276"/>
      <c r="G50" s="277"/>
      <c r="H50" s="68">
        <f>SUM(H42:H49)</f>
        <v>0</v>
      </c>
    </row>
    <row r="51" spans="1:8" s="53" customFormat="1" ht="15">
      <c r="A51" s="46">
        <v>8</v>
      </c>
      <c r="B51" s="52"/>
      <c r="C51" s="283" t="s">
        <v>71</v>
      </c>
      <c r="D51" s="283"/>
      <c r="E51" s="283"/>
      <c r="F51" s="283"/>
      <c r="G51" s="283"/>
      <c r="H51" s="283"/>
    </row>
    <row r="52" spans="1:8" s="31" customFormat="1" ht="15">
      <c r="A52" s="268" t="s">
        <v>55</v>
      </c>
      <c r="B52" s="34" t="s">
        <v>195</v>
      </c>
      <c r="C52" s="56" t="s">
        <v>196</v>
      </c>
      <c r="D52" s="57">
        <v>8</v>
      </c>
      <c r="E52" s="58" t="s">
        <v>16</v>
      </c>
      <c r="F52" s="59"/>
      <c r="G52" s="94">
        <f>F52*1.2771</f>
        <v>0</v>
      </c>
      <c r="H52" s="94">
        <f>D52*G52</f>
        <v>0</v>
      </c>
    </row>
    <row r="53" spans="1:8" s="27" customFormat="1" ht="15">
      <c r="A53" s="275" t="s">
        <v>19</v>
      </c>
      <c r="B53" s="276"/>
      <c r="C53" s="276"/>
      <c r="D53" s="276"/>
      <c r="E53" s="276"/>
      <c r="F53" s="276"/>
      <c r="G53" s="277"/>
      <c r="H53" s="44">
        <f>SUM(H52:H52)</f>
        <v>0</v>
      </c>
    </row>
    <row r="54" spans="1:8" s="53" customFormat="1" ht="15">
      <c r="A54" s="46">
        <v>9</v>
      </c>
      <c r="B54" s="52"/>
      <c r="C54" s="283" t="s">
        <v>73</v>
      </c>
      <c r="D54" s="283"/>
      <c r="E54" s="283"/>
      <c r="F54" s="283"/>
      <c r="G54" s="283"/>
      <c r="H54" s="283"/>
    </row>
    <row r="55" spans="1:8" s="53" customFormat="1" ht="15">
      <c r="A55" s="46"/>
      <c r="B55" s="52"/>
      <c r="C55" s="283" t="s">
        <v>74</v>
      </c>
      <c r="D55" s="283"/>
      <c r="E55" s="283"/>
      <c r="F55" s="283"/>
      <c r="G55" s="283"/>
      <c r="H55" s="283"/>
    </row>
    <row r="56" spans="1:8" s="48" customFormat="1" ht="56.25">
      <c r="A56" s="222" t="s">
        <v>72</v>
      </c>
      <c r="B56" s="223">
        <v>91792</v>
      </c>
      <c r="C56" s="224" t="s">
        <v>76</v>
      </c>
      <c r="D56" s="225">
        <v>15</v>
      </c>
      <c r="E56" s="226" t="s">
        <v>39</v>
      </c>
      <c r="F56" s="227"/>
      <c r="G56" s="228">
        <f aca="true" t="shared" si="6" ref="G56:G59">F56*1.2771</f>
        <v>0</v>
      </c>
      <c r="H56" s="228">
        <f>D56*G56</f>
        <v>0</v>
      </c>
    </row>
    <row r="57" spans="1:8" s="48" customFormat="1" ht="56.25">
      <c r="A57" s="222" t="s">
        <v>416</v>
      </c>
      <c r="B57" s="223">
        <v>91793</v>
      </c>
      <c r="C57" s="229" t="s">
        <v>78</v>
      </c>
      <c r="D57" s="230">
        <v>15</v>
      </c>
      <c r="E57" s="223" t="s">
        <v>39</v>
      </c>
      <c r="F57" s="231"/>
      <c r="G57" s="228">
        <f t="shared" si="6"/>
        <v>0</v>
      </c>
      <c r="H57" s="228">
        <f>D57*G57</f>
        <v>0</v>
      </c>
    </row>
    <row r="58" spans="1:8" s="48" customFormat="1" ht="56.25">
      <c r="A58" s="222" t="s">
        <v>417</v>
      </c>
      <c r="B58" s="223">
        <v>91795</v>
      </c>
      <c r="C58" s="229" t="s">
        <v>80</v>
      </c>
      <c r="D58" s="230">
        <v>10</v>
      </c>
      <c r="E58" s="223" t="s">
        <v>39</v>
      </c>
      <c r="F58" s="231"/>
      <c r="G58" s="228">
        <f t="shared" si="6"/>
        <v>0</v>
      </c>
      <c r="H58" s="228">
        <f>D58*G58</f>
        <v>0</v>
      </c>
    </row>
    <row r="59" spans="1:8" s="32" customFormat="1" ht="37.5">
      <c r="A59" s="222" t="s">
        <v>418</v>
      </c>
      <c r="B59" s="235" t="s">
        <v>82</v>
      </c>
      <c r="C59" s="236" t="s">
        <v>83</v>
      </c>
      <c r="D59" s="230">
        <v>3</v>
      </c>
      <c r="E59" s="223" t="s">
        <v>57</v>
      </c>
      <c r="F59" s="231"/>
      <c r="G59" s="228">
        <f t="shared" si="6"/>
        <v>0</v>
      </c>
      <c r="H59" s="228">
        <f>D59*G59</f>
        <v>0</v>
      </c>
    </row>
    <row r="60" spans="1:8" s="32" customFormat="1" ht="15">
      <c r="A60" s="222"/>
      <c r="B60" s="223"/>
      <c r="C60" s="297" t="s">
        <v>404</v>
      </c>
      <c r="D60" s="297"/>
      <c r="E60" s="297"/>
      <c r="F60" s="297"/>
      <c r="G60" s="297"/>
      <c r="H60" s="297"/>
    </row>
    <row r="61" spans="1:8" s="32" customFormat="1" ht="56.25">
      <c r="A61" s="222" t="s">
        <v>419</v>
      </c>
      <c r="B61" s="223">
        <v>91785</v>
      </c>
      <c r="C61" s="229" t="s">
        <v>85</v>
      </c>
      <c r="D61" s="230">
        <v>30</v>
      </c>
      <c r="E61" s="223" t="s">
        <v>39</v>
      </c>
      <c r="F61" s="231"/>
      <c r="G61" s="228">
        <f aca="true" t="shared" si="7" ref="G61:G63">F61*1.2771</f>
        <v>0</v>
      </c>
      <c r="H61" s="228">
        <f>D61*G61</f>
        <v>0</v>
      </c>
    </row>
    <row r="62" spans="1:8" s="32" customFormat="1" ht="37.5">
      <c r="A62" s="222" t="s">
        <v>420</v>
      </c>
      <c r="B62" s="223">
        <v>89985</v>
      </c>
      <c r="C62" s="229" t="s">
        <v>87</v>
      </c>
      <c r="D62" s="230">
        <v>2</v>
      </c>
      <c r="E62" s="223" t="s">
        <v>57</v>
      </c>
      <c r="F62" s="231"/>
      <c r="G62" s="228">
        <f t="shared" si="7"/>
        <v>0</v>
      </c>
      <c r="H62" s="228">
        <f>D62*G62</f>
        <v>0</v>
      </c>
    </row>
    <row r="63" spans="1:8" s="32" customFormat="1" ht="37.5">
      <c r="A63" s="222" t="s">
        <v>421</v>
      </c>
      <c r="B63" s="34">
        <v>89987</v>
      </c>
      <c r="C63" s="35" t="s">
        <v>89</v>
      </c>
      <c r="D63" s="36">
        <v>10</v>
      </c>
      <c r="E63" s="34" t="s">
        <v>57</v>
      </c>
      <c r="F63" s="37"/>
      <c r="G63" s="94">
        <f t="shared" si="7"/>
        <v>0</v>
      </c>
      <c r="H63" s="94">
        <f>D63*G63</f>
        <v>0</v>
      </c>
    </row>
    <row r="64" spans="1:8" s="31" customFormat="1" ht="15">
      <c r="A64" s="61"/>
      <c r="B64" s="34"/>
      <c r="C64" s="284" t="s">
        <v>405</v>
      </c>
      <c r="D64" s="284"/>
      <c r="E64" s="284"/>
      <c r="F64" s="284"/>
      <c r="G64" s="284"/>
      <c r="H64" s="284"/>
    </row>
    <row r="65" spans="1:8" s="31" customFormat="1" ht="56.25">
      <c r="A65" s="33" t="s">
        <v>422</v>
      </c>
      <c r="B65" s="55" t="s">
        <v>91</v>
      </c>
      <c r="C65" s="35" t="s">
        <v>92</v>
      </c>
      <c r="D65" s="36">
        <v>10</v>
      </c>
      <c r="E65" s="34" t="s">
        <v>57</v>
      </c>
      <c r="F65" s="100"/>
      <c r="G65" s="75">
        <f aca="true" t="shared" si="8" ref="G65:G80">F65*1.2771</f>
        <v>0</v>
      </c>
      <c r="H65" s="75">
        <f aca="true" t="shared" si="9" ref="H65:H80">D65*G65</f>
        <v>0</v>
      </c>
    </row>
    <row r="66" spans="1:8" s="31" customFormat="1" ht="56.25">
      <c r="A66" s="33" t="s">
        <v>423</v>
      </c>
      <c r="B66" s="55" t="s">
        <v>94</v>
      </c>
      <c r="C66" s="64" t="s">
        <v>95</v>
      </c>
      <c r="D66" s="36">
        <v>18</v>
      </c>
      <c r="E66" s="34" t="s">
        <v>57</v>
      </c>
      <c r="F66" s="37"/>
      <c r="G66" s="94">
        <f t="shared" si="8"/>
        <v>0</v>
      </c>
      <c r="H66" s="94">
        <f t="shared" si="9"/>
        <v>0</v>
      </c>
    </row>
    <row r="67" spans="1:8" s="31" customFormat="1" ht="15">
      <c r="A67" s="33" t="s">
        <v>424</v>
      </c>
      <c r="B67" s="34">
        <v>36796</v>
      </c>
      <c r="C67" s="35" t="s">
        <v>97</v>
      </c>
      <c r="D67" s="36">
        <v>18</v>
      </c>
      <c r="E67" s="34" t="s">
        <v>57</v>
      </c>
      <c r="F67" s="37"/>
      <c r="G67" s="94">
        <f t="shared" si="8"/>
        <v>0</v>
      </c>
      <c r="H67" s="94">
        <f t="shared" si="9"/>
        <v>0</v>
      </c>
    </row>
    <row r="68" spans="1:8" s="31" customFormat="1" ht="37.5">
      <c r="A68" s="33" t="s">
        <v>425</v>
      </c>
      <c r="B68" s="34" t="s">
        <v>198</v>
      </c>
      <c r="C68" s="65" t="s">
        <v>199</v>
      </c>
      <c r="D68" s="36">
        <f>14-9</f>
        <v>5</v>
      </c>
      <c r="E68" s="34" t="s">
        <v>57</v>
      </c>
      <c r="F68" s="37"/>
      <c r="G68" s="94">
        <f t="shared" si="8"/>
        <v>0</v>
      </c>
      <c r="H68" s="94">
        <f t="shared" si="9"/>
        <v>0</v>
      </c>
    </row>
    <row r="69" spans="1:8" s="31" customFormat="1" ht="15">
      <c r="A69" s="33" t="s">
        <v>426</v>
      </c>
      <c r="B69" s="237" t="s">
        <v>100</v>
      </c>
      <c r="C69" s="65" t="s">
        <v>101</v>
      </c>
      <c r="D69" s="36">
        <v>3</v>
      </c>
      <c r="E69" s="34" t="s">
        <v>57</v>
      </c>
      <c r="F69" s="37"/>
      <c r="G69" s="94">
        <f t="shared" si="8"/>
        <v>0</v>
      </c>
      <c r="H69" s="94">
        <f t="shared" si="9"/>
        <v>0</v>
      </c>
    </row>
    <row r="70" spans="1:8" s="31" customFormat="1" ht="15">
      <c r="A70" s="33" t="s">
        <v>427</v>
      </c>
      <c r="B70" s="34">
        <v>86883</v>
      </c>
      <c r="C70" s="65" t="s">
        <v>103</v>
      </c>
      <c r="D70" s="36">
        <v>3</v>
      </c>
      <c r="E70" s="34" t="s">
        <v>57</v>
      </c>
      <c r="F70" s="37"/>
      <c r="G70" s="94">
        <f t="shared" si="8"/>
        <v>0</v>
      </c>
      <c r="H70" s="94">
        <f t="shared" si="9"/>
        <v>0</v>
      </c>
    </row>
    <row r="71" spans="1:8" s="32" customFormat="1" ht="37.5">
      <c r="A71" s="33" t="s">
        <v>428</v>
      </c>
      <c r="B71" s="34">
        <v>86914</v>
      </c>
      <c r="C71" s="65" t="s">
        <v>105</v>
      </c>
      <c r="D71" s="36">
        <v>3</v>
      </c>
      <c r="E71" s="34" t="s">
        <v>57</v>
      </c>
      <c r="F71" s="37"/>
      <c r="G71" s="94">
        <f t="shared" si="8"/>
        <v>0</v>
      </c>
      <c r="H71" s="94">
        <f t="shared" si="9"/>
        <v>0</v>
      </c>
    </row>
    <row r="72" spans="1:8" s="31" customFormat="1" ht="37.5">
      <c r="A72" s="33" t="s">
        <v>429</v>
      </c>
      <c r="B72" s="34">
        <v>95546</v>
      </c>
      <c r="C72" s="35" t="s">
        <v>107</v>
      </c>
      <c r="D72" s="36">
        <v>7</v>
      </c>
      <c r="E72" s="34" t="s">
        <v>57</v>
      </c>
      <c r="F72" s="37"/>
      <c r="G72" s="94">
        <f t="shared" si="8"/>
        <v>0</v>
      </c>
      <c r="H72" s="94">
        <f t="shared" si="9"/>
        <v>0</v>
      </c>
    </row>
    <row r="73" spans="1:8" s="31" customFormat="1" ht="15">
      <c r="A73" s="33" t="s">
        <v>430</v>
      </c>
      <c r="B73" s="34">
        <v>95544</v>
      </c>
      <c r="C73" s="65" t="s">
        <v>109</v>
      </c>
      <c r="D73" s="36">
        <v>3</v>
      </c>
      <c r="E73" s="34" t="s">
        <v>57</v>
      </c>
      <c r="F73" s="37"/>
      <c r="G73" s="94">
        <f t="shared" si="8"/>
        <v>0</v>
      </c>
      <c r="H73" s="94">
        <f t="shared" si="9"/>
        <v>0</v>
      </c>
    </row>
    <row r="74" spans="1:8" s="31" customFormat="1" ht="15">
      <c r="A74" s="33" t="s">
        <v>431</v>
      </c>
      <c r="B74" s="34">
        <v>95542</v>
      </c>
      <c r="C74" s="65" t="s">
        <v>111</v>
      </c>
      <c r="D74" s="36">
        <v>3</v>
      </c>
      <c r="E74" s="34" t="s">
        <v>57</v>
      </c>
      <c r="F74" s="37"/>
      <c r="G74" s="94">
        <f t="shared" si="8"/>
        <v>0</v>
      </c>
      <c r="H74" s="94">
        <f t="shared" si="9"/>
        <v>0</v>
      </c>
    </row>
    <row r="75" spans="1:8" s="31" customFormat="1" ht="15">
      <c r="A75" s="33" t="s">
        <v>432</v>
      </c>
      <c r="B75" s="34">
        <v>37399</v>
      </c>
      <c r="C75" s="65" t="s">
        <v>113</v>
      </c>
      <c r="D75" s="36">
        <v>3</v>
      </c>
      <c r="E75" s="34" t="s">
        <v>57</v>
      </c>
      <c r="F75" s="37"/>
      <c r="G75" s="94">
        <f t="shared" si="8"/>
        <v>0</v>
      </c>
      <c r="H75" s="94">
        <f t="shared" si="9"/>
        <v>0</v>
      </c>
    </row>
    <row r="76" spans="1:8" s="31" customFormat="1" ht="37.5">
      <c r="A76" s="33" t="s">
        <v>433</v>
      </c>
      <c r="B76" s="34">
        <v>95547</v>
      </c>
      <c r="C76" s="35" t="s">
        <v>115</v>
      </c>
      <c r="D76" s="36">
        <f>+D66</f>
        <v>18</v>
      </c>
      <c r="E76" s="34" t="s">
        <v>57</v>
      </c>
      <c r="F76" s="37"/>
      <c r="G76" s="94">
        <f t="shared" si="8"/>
        <v>0</v>
      </c>
      <c r="H76" s="94">
        <f t="shared" si="9"/>
        <v>0</v>
      </c>
    </row>
    <row r="77" spans="1:8" s="32" customFormat="1" ht="15">
      <c r="A77" s="33" t="s">
        <v>434</v>
      </c>
      <c r="B77" s="34" t="s">
        <v>18</v>
      </c>
      <c r="C77" s="35" t="s">
        <v>117</v>
      </c>
      <c r="D77" s="36">
        <v>9</v>
      </c>
      <c r="E77" s="34" t="s">
        <v>57</v>
      </c>
      <c r="F77" s="37"/>
      <c r="G77" s="94">
        <f t="shared" si="8"/>
        <v>0</v>
      </c>
      <c r="H77" s="94">
        <f t="shared" si="9"/>
        <v>0</v>
      </c>
    </row>
    <row r="78" spans="1:8" s="32" customFormat="1" ht="15">
      <c r="A78" s="33" t="s">
        <v>435</v>
      </c>
      <c r="B78" s="34" t="s">
        <v>18</v>
      </c>
      <c r="C78" s="65" t="s">
        <v>119</v>
      </c>
      <c r="D78" s="36">
        <v>2</v>
      </c>
      <c r="E78" s="34" t="s">
        <v>57</v>
      </c>
      <c r="F78" s="37"/>
      <c r="G78" s="94">
        <f t="shared" si="8"/>
        <v>0</v>
      </c>
      <c r="H78" s="94">
        <f t="shared" si="9"/>
        <v>0</v>
      </c>
    </row>
    <row r="79" spans="1:8" s="32" customFormat="1" ht="15">
      <c r="A79" s="33" t="s">
        <v>436</v>
      </c>
      <c r="B79" s="34" t="s">
        <v>18</v>
      </c>
      <c r="C79" s="35" t="s">
        <v>121</v>
      </c>
      <c r="D79" s="36">
        <v>2</v>
      </c>
      <c r="E79" s="34" t="s">
        <v>57</v>
      </c>
      <c r="F79" s="37"/>
      <c r="G79" s="94">
        <f t="shared" si="8"/>
        <v>0</v>
      </c>
      <c r="H79" s="94">
        <f t="shared" si="9"/>
        <v>0</v>
      </c>
    </row>
    <row r="80" spans="1:8" s="32" customFormat="1" ht="15">
      <c r="A80" s="33" t="s">
        <v>437</v>
      </c>
      <c r="B80" s="34">
        <v>1367</v>
      </c>
      <c r="C80" s="35" t="s">
        <v>200</v>
      </c>
      <c r="D80" s="36">
        <v>7</v>
      </c>
      <c r="E80" s="34" t="s">
        <v>57</v>
      </c>
      <c r="F80" s="37"/>
      <c r="G80" s="94">
        <f t="shared" si="8"/>
        <v>0</v>
      </c>
      <c r="H80" s="94">
        <f t="shared" si="9"/>
        <v>0</v>
      </c>
    </row>
    <row r="81" spans="1:8" s="27" customFormat="1" ht="15">
      <c r="A81" s="39"/>
      <c r="B81" s="40"/>
      <c r="C81" s="41" t="s">
        <v>19</v>
      </c>
      <c r="D81" s="49"/>
      <c r="E81" s="41"/>
      <c r="F81" s="69"/>
      <c r="G81" s="43"/>
      <c r="H81" s="44">
        <f>SUM(H56:H80)</f>
        <v>0</v>
      </c>
    </row>
    <row r="82" spans="1:8" s="53" customFormat="1" ht="15">
      <c r="A82" s="46">
        <v>10</v>
      </c>
      <c r="B82" s="47"/>
      <c r="C82" s="273" t="s">
        <v>123</v>
      </c>
      <c r="D82" s="273"/>
      <c r="E82" s="273"/>
      <c r="F82" s="273"/>
      <c r="G82" s="273"/>
      <c r="H82" s="273"/>
    </row>
    <row r="83" spans="1:8" s="32" customFormat="1" ht="37.5">
      <c r="A83" s="61" t="s">
        <v>75</v>
      </c>
      <c r="B83" s="95" t="s">
        <v>201</v>
      </c>
      <c r="C83" s="96" t="s">
        <v>202</v>
      </c>
      <c r="D83" s="97">
        <v>1</v>
      </c>
      <c r="E83" s="98" t="s">
        <v>57</v>
      </c>
      <c r="F83" s="99"/>
      <c r="G83" s="94">
        <f aca="true" t="shared" si="10" ref="G83:G115">F83*1.2771</f>
        <v>0</v>
      </c>
      <c r="H83" s="94">
        <f aca="true" t="shared" si="11" ref="H83:H115">D83*G83</f>
        <v>0</v>
      </c>
    </row>
    <row r="84" spans="1:8" s="32" customFormat="1" ht="37.5">
      <c r="A84" s="61" t="s">
        <v>77</v>
      </c>
      <c r="B84" s="34">
        <v>101881</v>
      </c>
      <c r="C84" s="35" t="s">
        <v>203</v>
      </c>
      <c r="D84" s="97">
        <v>1</v>
      </c>
      <c r="E84" s="98" t="s">
        <v>57</v>
      </c>
      <c r="F84" s="100"/>
      <c r="G84" s="94">
        <f t="shared" si="10"/>
        <v>0</v>
      </c>
      <c r="H84" s="94">
        <f t="shared" si="11"/>
        <v>0</v>
      </c>
    </row>
    <row r="85" spans="1:8" s="32" customFormat="1" ht="37.5">
      <c r="A85" s="61" t="s">
        <v>79</v>
      </c>
      <c r="B85" s="34">
        <v>101883</v>
      </c>
      <c r="C85" s="35" t="s">
        <v>204</v>
      </c>
      <c r="D85" s="97">
        <v>2</v>
      </c>
      <c r="E85" s="98" t="s">
        <v>57</v>
      </c>
      <c r="F85" s="100"/>
      <c r="G85" s="94">
        <f t="shared" si="10"/>
        <v>0</v>
      </c>
      <c r="H85" s="94">
        <f t="shared" si="11"/>
        <v>0</v>
      </c>
    </row>
    <row r="86" spans="1:8" s="32" customFormat="1" ht="15">
      <c r="A86" s="61" t="s">
        <v>81</v>
      </c>
      <c r="B86" s="34">
        <v>91940</v>
      </c>
      <c r="C86" s="35" t="s">
        <v>205</v>
      </c>
      <c r="D86" s="97">
        <v>15</v>
      </c>
      <c r="E86" s="98" t="s">
        <v>57</v>
      </c>
      <c r="F86" s="100"/>
      <c r="G86" s="94">
        <f t="shared" si="10"/>
        <v>0</v>
      </c>
      <c r="H86" s="94">
        <f t="shared" si="11"/>
        <v>0</v>
      </c>
    </row>
    <row r="87" spans="1:8" s="32" customFormat="1" ht="15">
      <c r="A87" s="61" t="s">
        <v>84</v>
      </c>
      <c r="B87" s="34">
        <v>91936</v>
      </c>
      <c r="C87" s="35" t="s">
        <v>206</v>
      </c>
      <c r="D87" s="97">
        <v>8</v>
      </c>
      <c r="E87" s="98" t="s">
        <v>57</v>
      </c>
      <c r="F87" s="100"/>
      <c r="G87" s="94">
        <f t="shared" si="10"/>
        <v>0</v>
      </c>
      <c r="H87" s="94">
        <f t="shared" si="11"/>
        <v>0</v>
      </c>
    </row>
    <row r="88" spans="1:8" s="32" customFormat="1" ht="37.5">
      <c r="A88" s="61" t="s">
        <v>86</v>
      </c>
      <c r="B88" s="34">
        <v>91926</v>
      </c>
      <c r="C88" s="35" t="s">
        <v>207</v>
      </c>
      <c r="D88" s="97">
        <v>350</v>
      </c>
      <c r="E88" s="98" t="s">
        <v>39</v>
      </c>
      <c r="F88" s="100"/>
      <c r="G88" s="94">
        <f t="shared" si="10"/>
        <v>0</v>
      </c>
      <c r="H88" s="94">
        <f t="shared" si="11"/>
        <v>0</v>
      </c>
    </row>
    <row r="89" spans="1:8" s="32" customFormat="1" ht="37.5">
      <c r="A89" s="61" t="s">
        <v>88</v>
      </c>
      <c r="B89" s="34">
        <v>91930</v>
      </c>
      <c r="C89" s="35" t="s">
        <v>132</v>
      </c>
      <c r="D89" s="97">
        <v>180</v>
      </c>
      <c r="E89" s="98" t="s">
        <v>39</v>
      </c>
      <c r="F89" s="100"/>
      <c r="G89" s="94">
        <f t="shared" si="10"/>
        <v>0</v>
      </c>
      <c r="H89" s="94">
        <f t="shared" si="11"/>
        <v>0</v>
      </c>
    </row>
    <row r="90" spans="1:8" s="32" customFormat="1" ht="37.5">
      <c r="A90" s="61" t="s">
        <v>90</v>
      </c>
      <c r="B90" s="34">
        <v>91933</v>
      </c>
      <c r="C90" s="35" t="s">
        <v>208</v>
      </c>
      <c r="D90" s="97">
        <v>300</v>
      </c>
      <c r="E90" s="98" t="s">
        <v>39</v>
      </c>
      <c r="F90" s="100"/>
      <c r="G90" s="94">
        <f t="shared" si="10"/>
        <v>0</v>
      </c>
      <c r="H90" s="94">
        <f t="shared" si="11"/>
        <v>0</v>
      </c>
    </row>
    <row r="91" spans="1:8" s="32" customFormat="1" ht="37.5">
      <c r="A91" s="61" t="s">
        <v>93</v>
      </c>
      <c r="B91" s="101">
        <v>92986</v>
      </c>
      <c r="C91" s="35" t="s">
        <v>209</v>
      </c>
      <c r="D91" s="97">
        <v>50</v>
      </c>
      <c r="E91" s="98" t="s">
        <v>39</v>
      </c>
      <c r="F91" s="99"/>
      <c r="G91" s="94">
        <f t="shared" si="10"/>
        <v>0</v>
      </c>
      <c r="H91" s="94">
        <f t="shared" si="11"/>
        <v>0</v>
      </c>
    </row>
    <row r="92" spans="1:8" s="32" customFormat="1" ht="37.5">
      <c r="A92" s="61" t="s">
        <v>96</v>
      </c>
      <c r="B92" s="34">
        <v>92988</v>
      </c>
      <c r="C92" s="35" t="s">
        <v>210</v>
      </c>
      <c r="D92" s="97">
        <v>85</v>
      </c>
      <c r="E92" s="98" t="s">
        <v>39</v>
      </c>
      <c r="F92" s="99"/>
      <c r="G92" s="94">
        <f t="shared" si="10"/>
        <v>0</v>
      </c>
      <c r="H92" s="94">
        <f t="shared" si="11"/>
        <v>0</v>
      </c>
    </row>
    <row r="93" spans="1:8" s="32" customFormat="1" ht="56.25">
      <c r="A93" s="61" t="s">
        <v>98</v>
      </c>
      <c r="B93" s="34">
        <v>92992</v>
      </c>
      <c r="C93" s="35" t="s">
        <v>211</v>
      </c>
      <c r="D93" s="97">
        <v>340</v>
      </c>
      <c r="E93" s="98" t="s">
        <v>39</v>
      </c>
      <c r="F93" s="99"/>
      <c r="G93" s="94">
        <f t="shared" si="10"/>
        <v>0</v>
      </c>
      <c r="H93" s="94">
        <f t="shared" si="11"/>
        <v>0</v>
      </c>
    </row>
    <row r="94" spans="1:8" s="32" customFormat="1" ht="37.5">
      <c r="A94" s="61" t="s">
        <v>99</v>
      </c>
      <c r="B94" s="55" t="s">
        <v>212</v>
      </c>
      <c r="C94" s="35" t="s">
        <v>213</v>
      </c>
      <c r="D94" s="97">
        <v>18</v>
      </c>
      <c r="E94" s="98" t="s">
        <v>39</v>
      </c>
      <c r="F94" s="99"/>
      <c r="G94" s="94">
        <f t="shared" si="10"/>
        <v>0</v>
      </c>
      <c r="H94" s="94">
        <f t="shared" si="11"/>
        <v>0</v>
      </c>
    </row>
    <row r="95" spans="1:8" s="32" customFormat="1" ht="37.5">
      <c r="A95" s="61" t="s">
        <v>102</v>
      </c>
      <c r="B95" s="55" t="s">
        <v>214</v>
      </c>
      <c r="C95" s="35" t="s">
        <v>215</v>
      </c>
      <c r="D95" s="97">
        <v>5</v>
      </c>
      <c r="E95" s="98" t="s">
        <v>57</v>
      </c>
      <c r="F95" s="99"/>
      <c r="G95" s="94">
        <f t="shared" si="10"/>
        <v>0</v>
      </c>
      <c r="H95" s="94">
        <f t="shared" si="11"/>
        <v>0</v>
      </c>
    </row>
    <row r="96" spans="1:8" s="32" customFormat="1" ht="37.5">
      <c r="A96" s="61" t="s">
        <v>104</v>
      </c>
      <c r="B96" s="34">
        <v>91996</v>
      </c>
      <c r="C96" s="35" t="s">
        <v>216</v>
      </c>
      <c r="D96" s="97">
        <v>93</v>
      </c>
      <c r="E96" s="98" t="s">
        <v>57</v>
      </c>
      <c r="F96" s="99"/>
      <c r="G96" s="94">
        <f t="shared" si="10"/>
        <v>0</v>
      </c>
      <c r="H96" s="94">
        <f t="shared" si="11"/>
        <v>0</v>
      </c>
    </row>
    <row r="97" spans="1:8" s="32" customFormat="1" ht="37.5">
      <c r="A97" s="61" t="s">
        <v>106</v>
      </c>
      <c r="B97" s="34">
        <v>91953</v>
      </c>
      <c r="C97" s="35" t="s">
        <v>217</v>
      </c>
      <c r="D97" s="97">
        <v>21</v>
      </c>
      <c r="E97" s="98" t="s">
        <v>57</v>
      </c>
      <c r="F97" s="99"/>
      <c r="G97" s="94">
        <f t="shared" si="10"/>
        <v>0</v>
      </c>
      <c r="H97" s="94">
        <f t="shared" si="11"/>
        <v>0</v>
      </c>
    </row>
    <row r="98" spans="1:8" s="32" customFormat="1" ht="37.5">
      <c r="A98" s="61" t="s">
        <v>108</v>
      </c>
      <c r="B98" s="95" t="s">
        <v>218</v>
      </c>
      <c r="C98" s="96" t="s">
        <v>219</v>
      </c>
      <c r="D98" s="97">
        <v>44</v>
      </c>
      <c r="E98" s="98" t="s">
        <v>57</v>
      </c>
      <c r="F98" s="99"/>
      <c r="G98" s="94">
        <f t="shared" si="10"/>
        <v>0</v>
      </c>
      <c r="H98" s="94">
        <f t="shared" si="11"/>
        <v>0</v>
      </c>
    </row>
    <row r="99" spans="1:8" s="32" customFormat="1" ht="37.5">
      <c r="A99" s="61" t="s">
        <v>110</v>
      </c>
      <c r="B99" s="95" t="s">
        <v>220</v>
      </c>
      <c r="C99" s="96" t="s">
        <v>221</v>
      </c>
      <c r="D99" s="97">
        <v>25</v>
      </c>
      <c r="E99" s="98" t="s">
        <v>57</v>
      </c>
      <c r="F99" s="99"/>
      <c r="G99" s="94">
        <f t="shared" si="10"/>
        <v>0</v>
      </c>
      <c r="H99" s="94">
        <f t="shared" si="11"/>
        <v>0</v>
      </c>
    </row>
    <row r="100" spans="1:8" s="32" customFormat="1" ht="37.5">
      <c r="A100" s="61" t="s">
        <v>112</v>
      </c>
      <c r="B100" s="95" t="s">
        <v>222</v>
      </c>
      <c r="C100" s="96" t="s">
        <v>223</v>
      </c>
      <c r="D100" s="97">
        <v>2</v>
      </c>
      <c r="E100" s="98" t="s">
        <v>57</v>
      </c>
      <c r="F100" s="99"/>
      <c r="G100" s="94">
        <f t="shared" si="10"/>
        <v>0</v>
      </c>
      <c r="H100" s="94">
        <f t="shared" si="11"/>
        <v>0</v>
      </c>
    </row>
    <row r="101" spans="1:8" s="32" customFormat="1" ht="37.5">
      <c r="A101" s="61" t="s">
        <v>114</v>
      </c>
      <c r="B101" s="95" t="s">
        <v>224</v>
      </c>
      <c r="C101" s="96" t="s">
        <v>225</v>
      </c>
      <c r="D101" s="97">
        <v>2</v>
      </c>
      <c r="E101" s="98" t="s">
        <v>57</v>
      </c>
      <c r="F101" s="99"/>
      <c r="G101" s="94">
        <f t="shared" si="10"/>
        <v>0</v>
      </c>
      <c r="H101" s="94">
        <f t="shared" si="11"/>
        <v>0</v>
      </c>
    </row>
    <row r="102" spans="1:8" s="32" customFormat="1" ht="37.5">
      <c r="A102" s="61" t="s">
        <v>116</v>
      </c>
      <c r="B102" s="34">
        <v>93654</v>
      </c>
      <c r="C102" s="35" t="s">
        <v>226</v>
      </c>
      <c r="D102" s="97">
        <v>12</v>
      </c>
      <c r="E102" s="98" t="s">
        <v>57</v>
      </c>
      <c r="F102" s="99"/>
      <c r="G102" s="94">
        <f t="shared" si="10"/>
        <v>0</v>
      </c>
      <c r="H102" s="94">
        <f t="shared" si="11"/>
        <v>0</v>
      </c>
    </row>
    <row r="103" spans="1:8" s="32" customFormat="1" ht="37.5">
      <c r="A103" s="61" t="s">
        <v>118</v>
      </c>
      <c r="B103" s="34">
        <v>93655</v>
      </c>
      <c r="C103" s="35" t="s">
        <v>227</v>
      </c>
      <c r="D103" s="97">
        <v>65</v>
      </c>
      <c r="E103" s="98" t="s">
        <v>57</v>
      </c>
      <c r="F103" s="99"/>
      <c r="G103" s="94">
        <f t="shared" si="10"/>
        <v>0</v>
      </c>
      <c r="H103" s="94">
        <f t="shared" si="11"/>
        <v>0</v>
      </c>
    </row>
    <row r="104" spans="1:8" s="32" customFormat="1" ht="37.5">
      <c r="A104" s="61" t="s">
        <v>120</v>
      </c>
      <c r="B104" s="34">
        <v>93656</v>
      </c>
      <c r="C104" s="35" t="s">
        <v>228</v>
      </c>
      <c r="D104" s="97">
        <v>18</v>
      </c>
      <c r="E104" s="98" t="s">
        <v>57</v>
      </c>
      <c r="F104" s="99"/>
      <c r="G104" s="94">
        <f t="shared" si="10"/>
        <v>0</v>
      </c>
      <c r="H104" s="94">
        <f t="shared" si="11"/>
        <v>0</v>
      </c>
    </row>
    <row r="105" spans="1:8" s="32" customFormat="1" ht="37.5">
      <c r="A105" s="61" t="s">
        <v>122</v>
      </c>
      <c r="B105" s="34">
        <v>93657</v>
      </c>
      <c r="C105" s="35" t="s">
        <v>229</v>
      </c>
      <c r="D105" s="97">
        <v>4</v>
      </c>
      <c r="E105" s="98" t="s">
        <v>57</v>
      </c>
      <c r="F105" s="99"/>
      <c r="G105" s="94">
        <f t="shared" si="10"/>
        <v>0</v>
      </c>
      <c r="H105" s="94">
        <f t="shared" si="11"/>
        <v>0</v>
      </c>
    </row>
    <row r="106" spans="1:8" s="32" customFormat="1" ht="15">
      <c r="A106" s="61" t="s">
        <v>438</v>
      </c>
      <c r="B106" s="34" t="s">
        <v>230</v>
      </c>
      <c r="C106" s="35" t="s">
        <v>231</v>
      </c>
      <c r="D106" s="97">
        <v>4</v>
      </c>
      <c r="E106" s="98" t="s">
        <v>57</v>
      </c>
      <c r="F106" s="99"/>
      <c r="G106" s="94">
        <f t="shared" si="10"/>
        <v>0</v>
      </c>
      <c r="H106" s="94">
        <f t="shared" si="11"/>
        <v>0</v>
      </c>
    </row>
    <row r="107" spans="1:8" s="32" customFormat="1" ht="37.5">
      <c r="A107" s="61" t="s">
        <v>439</v>
      </c>
      <c r="B107" s="34">
        <v>93012</v>
      </c>
      <c r="C107" s="35" t="s">
        <v>232</v>
      </c>
      <c r="D107" s="97">
        <v>20</v>
      </c>
      <c r="E107" s="98" t="s">
        <v>39</v>
      </c>
      <c r="F107" s="99"/>
      <c r="G107" s="94">
        <f t="shared" si="10"/>
        <v>0</v>
      </c>
      <c r="H107" s="94">
        <f t="shared" si="11"/>
        <v>0</v>
      </c>
    </row>
    <row r="108" spans="1:8" s="32" customFormat="1" ht="37.5">
      <c r="A108" s="61" t="s">
        <v>440</v>
      </c>
      <c r="B108" s="34">
        <v>93017</v>
      </c>
      <c r="C108" s="35" t="s">
        <v>233</v>
      </c>
      <c r="D108" s="97">
        <v>7</v>
      </c>
      <c r="E108" s="98" t="s">
        <v>57</v>
      </c>
      <c r="F108" s="99"/>
      <c r="G108" s="94">
        <f t="shared" si="10"/>
        <v>0</v>
      </c>
      <c r="H108" s="94">
        <f t="shared" si="11"/>
        <v>0</v>
      </c>
    </row>
    <row r="109" spans="1:8" s="32" customFormat="1" ht="37.5">
      <c r="A109" s="61" t="s">
        <v>441</v>
      </c>
      <c r="B109" s="34">
        <v>93026</v>
      </c>
      <c r="C109" s="35" t="s">
        <v>234</v>
      </c>
      <c r="D109" s="97">
        <v>4</v>
      </c>
      <c r="E109" s="98" t="s">
        <v>57</v>
      </c>
      <c r="F109" s="99"/>
      <c r="G109" s="94">
        <f t="shared" si="10"/>
        <v>0</v>
      </c>
      <c r="H109" s="94">
        <f t="shared" si="11"/>
        <v>0</v>
      </c>
    </row>
    <row r="110" spans="1:8" s="32" customFormat="1" ht="37.5">
      <c r="A110" s="61" t="s">
        <v>442</v>
      </c>
      <c r="B110" s="34" t="s">
        <v>235</v>
      </c>
      <c r="C110" s="35" t="s">
        <v>236</v>
      </c>
      <c r="D110" s="97">
        <v>2</v>
      </c>
      <c r="E110" s="98" t="s">
        <v>57</v>
      </c>
      <c r="F110" s="99"/>
      <c r="G110" s="94">
        <f t="shared" si="10"/>
        <v>0</v>
      </c>
      <c r="H110" s="94">
        <f t="shared" si="11"/>
        <v>0</v>
      </c>
    </row>
    <row r="111" spans="1:8" s="32" customFormat="1" ht="37.5">
      <c r="A111" s="61" t="s">
        <v>443</v>
      </c>
      <c r="B111" s="34" t="s">
        <v>237</v>
      </c>
      <c r="C111" s="35" t="s">
        <v>238</v>
      </c>
      <c r="D111" s="97">
        <v>14</v>
      </c>
      <c r="E111" s="98" t="s">
        <v>57</v>
      </c>
      <c r="F111" s="99"/>
      <c r="G111" s="94">
        <f t="shared" si="10"/>
        <v>0</v>
      </c>
      <c r="H111" s="94">
        <f t="shared" si="11"/>
        <v>0</v>
      </c>
    </row>
    <row r="112" spans="1:8" s="32" customFormat="1" ht="37.5">
      <c r="A112" s="61" t="s">
        <v>444</v>
      </c>
      <c r="B112" s="34">
        <v>97736</v>
      </c>
      <c r="C112" s="35" t="s">
        <v>239</v>
      </c>
      <c r="D112" s="97">
        <v>0.24</v>
      </c>
      <c r="E112" s="98" t="s">
        <v>23</v>
      </c>
      <c r="F112" s="99"/>
      <c r="G112" s="94">
        <f t="shared" si="10"/>
        <v>0</v>
      </c>
      <c r="H112" s="94">
        <f t="shared" si="11"/>
        <v>0</v>
      </c>
    </row>
    <row r="113" spans="1:8" s="32" customFormat="1" ht="15">
      <c r="A113" s="61" t="s">
        <v>445</v>
      </c>
      <c r="B113" s="34">
        <v>38092</v>
      </c>
      <c r="C113" s="35" t="s">
        <v>240</v>
      </c>
      <c r="D113" s="97">
        <f>3+4+2+1+1+1+1+2+1+1+1+1+1+3+1+2+1+1+1+1+2+1+1+1+2+3+2+1+1+1+1+3+1+3+2+1+2+4+2+1+1+11+1+1+3+1+1+1+1+1+1+1+3+1+3+4+2+3+1+1+6+1+2+1</f>
        <v>117</v>
      </c>
      <c r="E113" s="102" t="s">
        <v>57</v>
      </c>
      <c r="F113" s="99"/>
      <c r="G113" s="94">
        <f t="shared" si="10"/>
        <v>0</v>
      </c>
      <c r="H113" s="94">
        <f t="shared" si="11"/>
        <v>0</v>
      </c>
    </row>
    <row r="114" spans="1:8" s="32" customFormat="1" ht="15">
      <c r="A114" s="61" t="s">
        <v>446</v>
      </c>
      <c r="B114" s="34">
        <v>38093</v>
      </c>
      <c r="C114" s="35" t="s">
        <v>241</v>
      </c>
      <c r="D114" s="97">
        <f>1+1+1+1+2+1+1+1+2+1+1+1+1+1+5+1+1+1+2+1+1+30+1+1+1+1+2+4+1+1+1+3+2</f>
        <v>76</v>
      </c>
      <c r="E114" s="102" t="s">
        <v>57</v>
      </c>
      <c r="F114" s="99"/>
      <c r="G114" s="94">
        <f t="shared" si="10"/>
        <v>0</v>
      </c>
      <c r="H114" s="94">
        <f t="shared" si="11"/>
        <v>0</v>
      </c>
    </row>
    <row r="115" spans="1:8" s="32" customFormat="1" ht="15">
      <c r="A115" s="61" t="s">
        <v>447</v>
      </c>
      <c r="B115" s="34">
        <v>38094</v>
      </c>
      <c r="C115" s="35" t="s">
        <v>242</v>
      </c>
      <c r="D115" s="97">
        <f>1+1+1</f>
        <v>3</v>
      </c>
      <c r="E115" s="102" t="s">
        <v>57</v>
      </c>
      <c r="F115" s="99"/>
      <c r="G115" s="94">
        <f t="shared" si="10"/>
        <v>0</v>
      </c>
      <c r="H115" s="94">
        <f t="shared" si="11"/>
        <v>0</v>
      </c>
    </row>
    <row r="116" spans="1:8" s="32" customFormat="1" ht="15">
      <c r="A116" s="222"/>
      <c r="B116" s="238"/>
      <c r="C116" s="279" t="s">
        <v>243</v>
      </c>
      <c r="D116" s="280"/>
      <c r="E116" s="280"/>
      <c r="F116" s="280"/>
      <c r="G116" s="280"/>
      <c r="H116" s="281"/>
    </row>
    <row r="117" spans="1:8" s="32" customFormat="1" ht="15">
      <c r="A117" s="61" t="s">
        <v>448</v>
      </c>
      <c r="B117" s="34">
        <v>91940</v>
      </c>
      <c r="C117" s="35" t="s">
        <v>205</v>
      </c>
      <c r="D117" s="97">
        <v>7</v>
      </c>
      <c r="E117" s="98" t="s">
        <v>57</v>
      </c>
      <c r="F117" s="78"/>
      <c r="G117" s="94">
        <f aca="true" t="shared" si="12" ref="G117:G129">F117*1.2771</f>
        <v>0</v>
      </c>
      <c r="H117" s="94">
        <f aca="true" t="shared" si="13" ref="H117:H129">D117*G117</f>
        <v>0</v>
      </c>
    </row>
    <row r="118" spans="1:8" s="32" customFormat="1" ht="37.5">
      <c r="A118" s="61" t="s">
        <v>449</v>
      </c>
      <c r="B118" s="34">
        <v>91926</v>
      </c>
      <c r="C118" s="35" t="s">
        <v>207</v>
      </c>
      <c r="D118" s="97">
        <v>300</v>
      </c>
      <c r="E118" s="98" t="s">
        <v>39</v>
      </c>
      <c r="F118" s="78"/>
      <c r="G118" s="94">
        <f t="shared" si="12"/>
        <v>0</v>
      </c>
      <c r="H118" s="94">
        <f t="shared" si="13"/>
        <v>0</v>
      </c>
    </row>
    <row r="119" spans="1:8" s="32" customFormat="1" ht="37.5">
      <c r="A119" s="61" t="s">
        <v>450</v>
      </c>
      <c r="B119" s="34">
        <v>91872</v>
      </c>
      <c r="C119" s="35" t="s">
        <v>244</v>
      </c>
      <c r="D119" s="97">
        <v>50</v>
      </c>
      <c r="E119" s="98" t="s">
        <v>39</v>
      </c>
      <c r="F119" s="78"/>
      <c r="G119" s="94">
        <f t="shared" si="12"/>
        <v>0</v>
      </c>
      <c r="H119" s="94">
        <f t="shared" si="13"/>
        <v>0</v>
      </c>
    </row>
    <row r="120" spans="1:8" s="32" customFormat="1" ht="37.5">
      <c r="A120" s="61" t="s">
        <v>451</v>
      </c>
      <c r="B120" s="34">
        <v>91919</v>
      </c>
      <c r="C120" s="35" t="s">
        <v>245</v>
      </c>
      <c r="D120" s="97">
        <v>9</v>
      </c>
      <c r="E120" s="98" t="s">
        <v>57</v>
      </c>
      <c r="F120" s="78"/>
      <c r="G120" s="94">
        <f t="shared" si="12"/>
        <v>0</v>
      </c>
      <c r="H120" s="94">
        <f t="shared" si="13"/>
        <v>0</v>
      </c>
    </row>
    <row r="121" spans="1:8" s="32" customFormat="1" ht="37.5">
      <c r="A121" s="61" t="s">
        <v>452</v>
      </c>
      <c r="B121" s="34">
        <v>91885</v>
      </c>
      <c r="C121" s="35" t="s">
        <v>246</v>
      </c>
      <c r="D121" s="97">
        <v>18</v>
      </c>
      <c r="E121" s="98" t="s">
        <v>57</v>
      </c>
      <c r="F121" s="78"/>
      <c r="G121" s="94">
        <f t="shared" si="12"/>
        <v>0</v>
      </c>
      <c r="H121" s="94">
        <f t="shared" si="13"/>
        <v>0</v>
      </c>
    </row>
    <row r="122" spans="1:8" s="32" customFormat="1" ht="37.5">
      <c r="A122" s="61" t="s">
        <v>453</v>
      </c>
      <c r="B122" s="55" t="s">
        <v>214</v>
      </c>
      <c r="C122" s="35" t="s">
        <v>215</v>
      </c>
      <c r="D122" s="97">
        <v>4</v>
      </c>
      <c r="E122" s="98" t="s">
        <v>57</v>
      </c>
      <c r="F122" s="78"/>
      <c r="G122" s="94">
        <f t="shared" si="12"/>
        <v>0</v>
      </c>
      <c r="H122" s="94">
        <f t="shared" si="13"/>
        <v>0</v>
      </c>
    </row>
    <row r="123" spans="1:8" s="32" customFormat="1" ht="37.5">
      <c r="A123" s="61" t="s">
        <v>454</v>
      </c>
      <c r="B123" s="101">
        <v>101875</v>
      </c>
      <c r="C123" s="35" t="s">
        <v>247</v>
      </c>
      <c r="D123" s="97">
        <v>1</v>
      </c>
      <c r="E123" s="98" t="s">
        <v>57</v>
      </c>
      <c r="F123" s="78"/>
      <c r="G123" s="94">
        <f t="shared" si="12"/>
        <v>0</v>
      </c>
      <c r="H123" s="94">
        <f t="shared" si="13"/>
        <v>0</v>
      </c>
    </row>
    <row r="124" spans="1:8" s="32" customFormat="1" ht="37.5">
      <c r="A124" s="61" t="s">
        <v>455</v>
      </c>
      <c r="B124" s="34">
        <v>93655</v>
      </c>
      <c r="C124" s="35" t="s">
        <v>227</v>
      </c>
      <c r="D124" s="97">
        <v>7</v>
      </c>
      <c r="E124" s="98" t="s">
        <v>57</v>
      </c>
      <c r="F124" s="78"/>
      <c r="G124" s="94">
        <f t="shared" si="12"/>
        <v>0</v>
      </c>
      <c r="H124" s="94">
        <f t="shared" si="13"/>
        <v>0</v>
      </c>
    </row>
    <row r="125" spans="1:8" s="32" customFormat="1" ht="15">
      <c r="A125" s="61" t="s">
        <v>456</v>
      </c>
      <c r="B125" s="34">
        <v>93672</v>
      </c>
      <c r="C125" s="35" t="s">
        <v>248</v>
      </c>
      <c r="D125" s="97">
        <v>2</v>
      </c>
      <c r="E125" s="98" t="s">
        <v>57</v>
      </c>
      <c r="F125" s="78"/>
      <c r="G125" s="94">
        <f t="shared" si="12"/>
        <v>0</v>
      </c>
      <c r="H125" s="94">
        <f t="shared" si="13"/>
        <v>0</v>
      </c>
    </row>
    <row r="126" spans="1:8" s="32" customFormat="1" ht="37.5">
      <c r="A126" s="61" t="s">
        <v>457</v>
      </c>
      <c r="B126" s="34">
        <v>91933</v>
      </c>
      <c r="C126" s="35" t="s">
        <v>208</v>
      </c>
      <c r="D126" s="97">
        <v>60</v>
      </c>
      <c r="E126" s="98" t="s">
        <v>39</v>
      </c>
      <c r="F126" s="78"/>
      <c r="G126" s="94">
        <f t="shared" si="12"/>
        <v>0</v>
      </c>
      <c r="H126" s="94">
        <f t="shared" si="13"/>
        <v>0</v>
      </c>
    </row>
    <row r="127" spans="1:8" s="32" customFormat="1" ht="37.5">
      <c r="A127" s="61" t="s">
        <v>458</v>
      </c>
      <c r="B127" s="34">
        <v>95809</v>
      </c>
      <c r="C127" s="35" t="s">
        <v>249</v>
      </c>
      <c r="D127" s="97">
        <v>5</v>
      </c>
      <c r="E127" s="98" t="s">
        <v>57</v>
      </c>
      <c r="F127" s="78"/>
      <c r="G127" s="94">
        <f t="shared" si="12"/>
        <v>0</v>
      </c>
      <c r="H127" s="94">
        <f t="shared" si="13"/>
        <v>0</v>
      </c>
    </row>
    <row r="128" spans="1:8" s="32" customFormat="1" ht="37.5">
      <c r="A128" s="61" t="s">
        <v>459</v>
      </c>
      <c r="B128" s="34">
        <v>95815</v>
      </c>
      <c r="C128" s="35" t="s">
        <v>250</v>
      </c>
      <c r="D128" s="97">
        <v>1</v>
      </c>
      <c r="E128" s="98" t="s">
        <v>57</v>
      </c>
      <c r="F128" s="78"/>
      <c r="G128" s="94">
        <f t="shared" si="12"/>
        <v>0</v>
      </c>
      <c r="H128" s="94">
        <f t="shared" si="13"/>
        <v>0</v>
      </c>
    </row>
    <row r="129" spans="1:8" s="32" customFormat="1" ht="15">
      <c r="A129" s="61" t="s">
        <v>460</v>
      </c>
      <c r="B129" s="34">
        <v>90447</v>
      </c>
      <c r="C129" s="35" t="s">
        <v>251</v>
      </c>
      <c r="D129" s="97">
        <v>50</v>
      </c>
      <c r="E129" s="98" t="s">
        <v>39</v>
      </c>
      <c r="F129" s="78"/>
      <c r="G129" s="94">
        <f t="shared" si="12"/>
        <v>0</v>
      </c>
      <c r="H129" s="94">
        <f t="shared" si="13"/>
        <v>0</v>
      </c>
    </row>
    <row r="130" spans="1:8" s="32" customFormat="1" ht="15">
      <c r="A130" s="222"/>
      <c r="B130" s="238"/>
      <c r="C130" s="282" t="s">
        <v>252</v>
      </c>
      <c r="D130" s="282"/>
      <c r="E130" s="282"/>
      <c r="F130" s="282"/>
      <c r="G130" s="282"/>
      <c r="H130" s="282"/>
    </row>
    <row r="131" spans="1:8" s="32" customFormat="1" ht="37.5">
      <c r="A131" s="61" t="s">
        <v>461</v>
      </c>
      <c r="B131" s="34">
        <v>91856</v>
      </c>
      <c r="C131" s="35" t="s">
        <v>253</v>
      </c>
      <c r="D131" s="97">
        <v>150</v>
      </c>
      <c r="E131" s="98" t="s">
        <v>39</v>
      </c>
      <c r="F131" s="78"/>
      <c r="G131" s="94">
        <f aca="true" t="shared" si="14" ref="G131:G145">F131*1.2771</f>
        <v>0</v>
      </c>
      <c r="H131" s="94">
        <f aca="true" t="shared" si="15" ref="H131:H145">D131*G131</f>
        <v>0</v>
      </c>
    </row>
    <row r="132" spans="1:8" s="32" customFormat="1" ht="37.5">
      <c r="A132" s="61" t="s">
        <v>462</v>
      </c>
      <c r="B132" s="55" t="s">
        <v>212</v>
      </c>
      <c r="C132" s="35" t="s">
        <v>213</v>
      </c>
      <c r="D132" s="97">
        <f>41+14</f>
        <v>55</v>
      </c>
      <c r="E132" s="98" t="s">
        <v>39</v>
      </c>
      <c r="F132" s="78"/>
      <c r="G132" s="94">
        <f t="shared" si="14"/>
        <v>0</v>
      </c>
      <c r="H132" s="94">
        <f t="shared" si="15"/>
        <v>0</v>
      </c>
    </row>
    <row r="133" spans="1:8" s="32" customFormat="1" ht="37.5">
      <c r="A133" s="61" t="s">
        <v>463</v>
      </c>
      <c r="B133" s="55" t="s">
        <v>254</v>
      </c>
      <c r="C133" s="35" t="s">
        <v>255</v>
      </c>
      <c r="D133" s="97">
        <v>9</v>
      </c>
      <c r="E133" s="98" t="s">
        <v>57</v>
      </c>
      <c r="F133" s="104"/>
      <c r="G133" s="94">
        <f t="shared" si="14"/>
        <v>0</v>
      </c>
      <c r="H133" s="94">
        <f t="shared" si="15"/>
        <v>0</v>
      </c>
    </row>
    <row r="134" spans="1:8" s="32" customFormat="1" ht="37.5">
      <c r="A134" s="61" t="s">
        <v>464</v>
      </c>
      <c r="B134" s="55" t="s">
        <v>256</v>
      </c>
      <c r="C134" s="35" t="s">
        <v>257</v>
      </c>
      <c r="D134" s="97">
        <v>2</v>
      </c>
      <c r="E134" s="98" t="s">
        <v>57</v>
      </c>
      <c r="F134" s="104"/>
      <c r="G134" s="94">
        <f t="shared" si="14"/>
        <v>0</v>
      </c>
      <c r="H134" s="94">
        <f t="shared" si="15"/>
        <v>0</v>
      </c>
    </row>
    <row r="135" spans="1:8" s="32" customFormat="1" ht="75">
      <c r="A135" s="61" t="s">
        <v>465</v>
      </c>
      <c r="B135" s="55" t="s">
        <v>258</v>
      </c>
      <c r="C135" s="35" t="s">
        <v>259</v>
      </c>
      <c r="D135" s="97">
        <v>1</v>
      </c>
      <c r="E135" s="98" t="s">
        <v>57</v>
      </c>
      <c r="F135" s="104"/>
      <c r="G135" s="94">
        <f t="shared" si="14"/>
        <v>0</v>
      </c>
      <c r="H135" s="94">
        <f t="shared" si="15"/>
        <v>0</v>
      </c>
    </row>
    <row r="136" spans="1:8" s="32" customFormat="1" ht="15">
      <c r="A136" s="61" t="s">
        <v>466</v>
      </c>
      <c r="B136" s="34">
        <v>98307</v>
      </c>
      <c r="C136" s="35" t="s">
        <v>260</v>
      </c>
      <c r="D136" s="97">
        <v>72</v>
      </c>
      <c r="E136" s="98" t="s">
        <v>57</v>
      </c>
      <c r="F136" s="78"/>
      <c r="G136" s="94">
        <f t="shared" si="14"/>
        <v>0</v>
      </c>
      <c r="H136" s="94">
        <f t="shared" si="15"/>
        <v>0</v>
      </c>
    </row>
    <row r="137" spans="1:8" s="32" customFormat="1" ht="37.5">
      <c r="A137" s="61" t="s">
        <v>467</v>
      </c>
      <c r="B137" s="105">
        <v>98297</v>
      </c>
      <c r="C137" s="106" t="s">
        <v>261</v>
      </c>
      <c r="D137" s="107">
        <v>1800</v>
      </c>
      <c r="E137" s="108" t="s">
        <v>39</v>
      </c>
      <c r="F137" s="104"/>
      <c r="G137" s="94">
        <f t="shared" si="14"/>
        <v>0</v>
      </c>
      <c r="H137" s="94">
        <f t="shared" si="15"/>
        <v>0</v>
      </c>
    </row>
    <row r="138" spans="1:364" s="70" customFormat="1" ht="15">
      <c r="A138" s="61" t="s">
        <v>468</v>
      </c>
      <c r="B138" s="34">
        <v>91940</v>
      </c>
      <c r="C138" s="35" t="s">
        <v>205</v>
      </c>
      <c r="D138" s="97">
        <v>36</v>
      </c>
      <c r="E138" s="98" t="s">
        <v>57</v>
      </c>
      <c r="F138" s="78"/>
      <c r="G138" s="94">
        <f t="shared" si="14"/>
        <v>0</v>
      </c>
      <c r="H138" s="94">
        <f t="shared" si="15"/>
        <v>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</row>
    <row r="139" spans="1:364" s="70" customFormat="1" ht="37.5">
      <c r="A139" s="61" t="s">
        <v>469</v>
      </c>
      <c r="B139" s="34" t="s">
        <v>262</v>
      </c>
      <c r="C139" s="35" t="s">
        <v>263</v>
      </c>
      <c r="D139" s="97">
        <v>11</v>
      </c>
      <c r="E139" s="98" t="s">
        <v>264</v>
      </c>
      <c r="F139" s="109"/>
      <c r="G139" s="94">
        <f t="shared" si="14"/>
        <v>0</v>
      </c>
      <c r="H139" s="94">
        <f t="shared" si="15"/>
        <v>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</row>
    <row r="140" spans="1:364" s="70" customFormat="1" ht="37.5">
      <c r="A140" s="61" t="s">
        <v>470</v>
      </c>
      <c r="B140" s="55" t="s">
        <v>214</v>
      </c>
      <c r="C140" s="35" t="s">
        <v>215</v>
      </c>
      <c r="D140" s="97">
        <v>15</v>
      </c>
      <c r="E140" s="98" t="s">
        <v>57</v>
      </c>
      <c r="F140" s="78"/>
      <c r="G140" s="94">
        <f t="shared" si="14"/>
        <v>0</v>
      </c>
      <c r="H140" s="94">
        <f t="shared" si="15"/>
        <v>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</row>
    <row r="141" spans="1:364" s="70" customFormat="1" ht="15">
      <c r="A141" s="61" t="s">
        <v>471</v>
      </c>
      <c r="B141" s="34">
        <v>90447</v>
      </c>
      <c r="C141" s="35" t="s">
        <v>251</v>
      </c>
      <c r="D141" s="97">
        <v>150</v>
      </c>
      <c r="E141" s="98" t="s">
        <v>39</v>
      </c>
      <c r="F141" s="109"/>
      <c r="G141" s="94">
        <f t="shared" si="14"/>
        <v>0</v>
      </c>
      <c r="H141" s="94">
        <f t="shared" si="15"/>
        <v>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/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</row>
    <row r="142" spans="1:364" s="70" customFormat="1" ht="15">
      <c r="A142" s="61" t="s">
        <v>472</v>
      </c>
      <c r="B142" s="34">
        <v>98302</v>
      </c>
      <c r="C142" s="35" t="s">
        <v>265</v>
      </c>
      <c r="D142" s="97">
        <v>4</v>
      </c>
      <c r="E142" s="98" t="s">
        <v>57</v>
      </c>
      <c r="F142" s="110"/>
      <c r="G142" s="94">
        <f t="shared" si="14"/>
        <v>0</v>
      </c>
      <c r="H142" s="94">
        <f t="shared" si="15"/>
        <v>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</row>
    <row r="143" spans="1:364" s="70" customFormat="1" ht="15">
      <c r="A143" s="61" t="s">
        <v>473</v>
      </c>
      <c r="B143" s="34" t="s">
        <v>266</v>
      </c>
      <c r="C143" s="35" t="s">
        <v>267</v>
      </c>
      <c r="D143" s="97">
        <v>2</v>
      </c>
      <c r="E143" s="98" t="s">
        <v>57</v>
      </c>
      <c r="F143" s="109"/>
      <c r="G143" s="94">
        <f t="shared" si="14"/>
        <v>0</v>
      </c>
      <c r="H143" s="94">
        <f t="shared" si="15"/>
        <v>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</row>
    <row r="144" spans="1:364" s="70" customFormat="1" ht="15">
      <c r="A144" s="61" t="s">
        <v>474</v>
      </c>
      <c r="B144" s="34" t="s">
        <v>268</v>
      </c>
      <c r="C144" s="35" t="s">
        <v>269</v>
      </c>
      <c r="D144" s="97">
        <v>50</v>
      </c>
      <c r="E144" s="98" t="s">
        <v>39</v>
      </c>
      <c r="F144" s="109"/>
      <c r="G144" s="94">
        <f t="shared" si="14"/>
        <v>0</v>
      </c>
      <c r="H144" s="94">
        <f t="shared" si="15"/>
        <v>0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1"/>
      <c r="KK144" s="31"/>
      <c r="KL144" s="31"/>
      <c r="KM144" s="31"/>
      <c r="KN144" s="31"/>
      <c r="KO144" s="31"/>
      <c r="KP144" s="31"/>
      <c r="KQ144" s="31"/>
      <c r="KR144" s="31"/>
      <c r="KS144" s="31"/>
      <c r="KT144" s="31"/>
      <c r="KU144" s="31"/>
      <c r="KV144" s="31"/>
      <c r="KW144" s="31"/>
      <c r="KX144" s="31"/>
      <c r="KY144" s="31"/>
      <c r="KZ144" s="31"/>
      <c r="LA144" s="31"/>
      <c r="LB144" s="31"/>
      <c r="LC144" s="31"/>
      <c r="LD144" s="31"/>
      <c r="LE144" s="31"/>
      <c r="LF144" s="31"/>
      <c r="LG144" s="31"/>
      <c r="LH144" s="31"/>
      <c r="LI144" s="31"/>
      <c r="LJ144" s="31"/>
      <c r="LK144" s="31"/>
      <c r="LL144" s="31"/>
      <c r="LM144" s="31"/>
      <c r="LN144" s="31"/>
      <c r="LO144" s="31"/>
      <c r="LP144" s="31"/>
      <c r="LQ144" s="31"/>
      <c r="LR144" s="31"/>
      <c r="LS144" s="31"/>
      <c r="LT144" s="31"/>
      <c r="LU144" s="31"/>
      <c r="LV144" s="31"/>
      <c r="LW144" s="31"/>
      <c r="LX144" s="31"/>
      <c r="LY144" s="31"/>
      <c r="LZ144" s="31"/>
      <c r="MA144" s="31"/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/>
      <c r="MQ144" s="31"/>
      <c r="MR144" s="31"/>
      <c r="MS144" s="31"/>
      <c r="MT144" s="31"/>
      <c r="MU144" s="31"/>
      <c r="MV144" s="31"/>
      <c r="MW144" s="31"/>
      <c r="MX144" s="31"/>
      <c r="MY144" s="31"/>
      <c r="MZ144" s="31"/>
    </row>
    <row r="145" spans="1:364" s="70" customFormat="1" ht="15">
      <c r="A145" s="61" t="s">
        <v>475</v>
      </c>
      <c r="B145" s="34" t="s">
        <v>270</v>
      </c>
      <c r="C145" s="35" t="s">
        <v>271</v>
      </c>
      <c r="D145" s="97">
        <v>4</v>
      </c>
      <c r="E145" s="98" t="s">
        <v>125</v>
      </c>
      <c r="F145" s="109"/>
      <c r="G145" s="94">
        <f t="shared" si="14"/>
        <v>0</v>
      </c>
      <c r="H145" s="94">
        <f t="shared" si="15"/>
        <v>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</row>
    <row r="146" spans="1:8" s="27" customFormat="1" ht="15">
      <c r="A146" s="39"/>
      <c r="B146" s="40"/>
      <c r="C146" s="41" t="s">
        <v>19</v>
      </c>
      <c r="D146" s="49"/>
      <c r="E146" s="41"/>
      <c r="F146" s="42"/>
      <c r="G146" s="43"/>
      <c r="H146" s="44">
        <f>SUM(H83:H145)</f>
        <v>0</v>
      </c>
    </row>
    <row r="147" spans="1:8" s="53" customFormat="1" ht="15">
      <c r="A147" s="51">
        <v>11</v>
      </c>
      <c r="B147" s="52"/>
      <c r="C147" s="283" t="s">
        <v>133</v>
      </c>
      <c r="D147" s="283"/>
      <c r="E147" s="283"/>
      <c r="F147" s="283"/>
      <c r="G147" s="283"/>
      <c r="H147" s="283"/>
    </row>
    <row r="148" spans="1:8" s="31" customFormat="1" ht="15">
      <c r="A148" s="33"/>
      <c r="B148" s="34"/>
      <c r="C148" s="71" t="s">
        <v>134</v>
      </c>
      <c r="D148" s="57"/>
      <c r="E148" s="58"/>
      <c r="F148" s="59"/>
      <c r="G148" s="60"/>
      <c r="H148" s="60"/>
    </row>
    <row r="149" spans="1:8" s="31" customFormat="1" ht="15">
      <c r="A149" s="33" t="s">
        <v>124</v>
      </c>
      <c r="B149" s="34">
        <v>88497</v>
      </c>
      <c r="C149" s="35" t="s">
        <v>136</v>
      </c>
      <c r="D149" s="36">
        <v>50</v>
      </c>
      <c r="E149" s="34" t="s">
        <v>16</v>
      </c>
      <c r="F149" s="37"/>
      <c r="G149" s="94">
        <f aca="true" t="shared" si="16" ref="G149:G157">F149*1.2771</f>
        <v>0</v>
      </c>
      <c r="H149" s="94">
        <f aca="true" t="shared" si="17" ref="H149:H157">D149*G149</f>
        <v>0</v>
      </c>
    </row>
    <row r="150" spans="1:8" s="31" customFormat="1" ht="15">
      <c r="A150" s="33" t="s">
        <v>126</v>
      </c>
      <c r="B150" s="34">
        <v>88489</v>
      </c>
      <c r="C150" s="35" t="s">
        <v>138</v>
      </c>
      <c r="D150" s="36">
        <v>837.95</v>
      </c>
      <c r="E150" s="34" t="s">
        <v>16</v>
      </c>
      <c r="F150" s="37"/>
      <c r="G150" s="94">
        <f t="shared" si="16"/>
        <v>0</v>
      </c>
      <c r="H150" s="94">
        <f t="shared" si="17"/>
        <v>0</v>
      </c>
    </row>
    <row r="151" spans="1:8" s="31" customFormat="1" ht="15">
      <c r="A151" s="33" t="s">
        <v>127</v>
      </c>
      <c r="B151" s="34">
        <v>88485</v>
      </c>
      <c r="C151" s="35" t="s">
        <v>140</v>
      </c>
      <c r="D151" s="36">
        <v>50</v>
      </c>
      <c r="E151" s="34" t="s">
        <v>16</v>
      </c>
      <c r="F151" s="37"/>
      <c r="G151" s="94">
        <f t="shared" si="16"/>
        <v>0</v>
      </c>
      <c r="H151" s="94">
        <f t="shared" si="17"/>
        <v>0</v>
      </c>
    </row>
    <row r="152" spans="1:8" s="31" customFormat="1" ht="15">
      <c r="A152" s="33" t="s">
        <v>128</v>
      </c>
      <c r="B152" s="72">
        <v>96135</v>
      </c>
      <c r="C152" s="73" t="s">
        <v>142</v>
      </c>
      <c r="D152" s="74">
        <v>50</v>
      </c>
      <c r="E152" s="34" t="s">
        <v>16</v>
      </c>
      <c r="F152" s="37"/>
      <c r="G152" s="94">
        <f t="shared" si="16"/>
        <v>0</v>
      </c>
      <c r="H152" s="94">
        <f t="shared" si="17"/>
        <v>0</v>
      </c>
    </row>
    <row r="153" spans="1:8" s="31" customFormat="1" ht="15">
      <c r="A153" s="33" t="s">
        <v>129</v>
      </c>
      <c r="B153" s="66" t="s">
        <v>59</v>
      </c>
      <c r="C153" s="35" t="s">
        <v>144</v>
      </c>
      <c r="D153" s="36">
        <v>135.87</v>
      </c>
      <c r="E153" s="34" t="s">
        <v>16</v>
      </c>
      <c r="F153" s="37"/>
      <c r="G153" s="94">
        <f t="shared" si="16"/>
        <v>0</v>
      </c>
      <c r="H153" s="94">
        <f t="shared" si="17"/>
        <v>0</v>
      </c>
    </row>
    <row r="154" spans="1:8" s="31" customFormat="1" ht="15">
      <c r="A154" s="33"/>
      <c r="B154" s="34"/>
      <c r="C154" s="76" t="s">
        <v>145</v>
      </c>
      <c r="D154" s="36"/>
      <c r="E154" s="34"/>
      <c r="F154" s="37"/>
      <c r="G154" s="94"/>
      <c r="H154" s="94"/>
    </row>
    <row r="155" spans="1:8" s="31" customFormat="1" ht="15">
      <c r="A155" s="33" t="s">
        <v>130</v>
      </c>
      <c r="B155" s="34" t="s">
        <v>486</v>
      </c>
      <c r="C155" s="35" t="s">
        <v>487</v>
      </c>
      <c r="D155" s="36">
        <v>387.96</v>
      </c>
      <c r="E155" s="34" t="s">
        <v>16</v>
      </c>
      <c r="F155" s="100"/>
      <c r="G155" s="94">
        <f aca="true" t="shared" si="18" ref="G155">F155*1.2771</f>
        <v>0</v>
      </c>
      <c r="H155" s="94">
        <f aca="true" t="shared" si="19" ref="H155">D155*G155</f>
        <v>0</v>
      </c>
    </row>
    <row r="156" spans="1:8" s="31" customFormat="1" ht="15">
      <c r="A156" s="33" t="s">
        <v>131</v>
      </c>
      <c r="B156" s="34">
        <v>88496</v>
      </c>
      <c r="C156" s="35" t="s">
        <v>147</v>
      </c>
      <c r="D156" s="36">
        <v>387.9555</v>
      </c>
      <c r="E156" s="34" t="s">
        <v>16</v>
      </c>
      <c r="F156" s="37"/>
      <c r="G156" s="94">
        <f t="shared" si="16"/>
        <v>0</v>
      </c>
      <c r="H156" s="94">
        <f t="shared" si="17"/>
        <v>0</v>
      </c>
    </row>
    <row r="157" spans="1:8" s="31" customFormat="1" ht="15">
      <c r="A157" s="33" t="s">
        <v>488</v>
      </c>
      <c r="B157" s="34">
        <v>88488</v>
      </c>
      <c r="C157" s="35" t="s">
        <v>149</v>
      </c>
      <c r="D157" s="36">
        <v>387.9555</v>
      </c>
      <c r="E157" s="34" t="s">
        <v>16</v>
      </c>
      <c r="F157" s="37"/>
      <c r="G157" s="94">
        <f t="shared" si="16"/>
        <v>0</v>
      </c>
      <c r="H157" s="94">
        <f t="shared" si="17"/>
        <v>0</v>
      </c>
    </row>
    <row r="158" spans="1:8" s="27" customFormat="1" ht="15">
      <c r="A158" s="39"/>
      <c r="B158" s="40"/>
      <c r="C158" s="41" t="s">
        <v>19</v>
      </c>
      <c r="D158" s="49"/>
      <c r="E158" s="41"/>
      <c r="F158" s="42"/>
      <c r="G158" s="43"/>
      <c r="H158" s="44">
        <f>SUM(H148:H157)</f>
        <v>0</v>
      </c>
    </row>
    <row r="159" spans="1:8" s="53" customFormat="1" ht="15">
      <c r="A159" s="51">
        <v>12</v>
      </c>
      <c r="B159" s="52"/>
      <c r="C159" s="283" t="s">
        <v>152</v>
      </c>
      <c r="D159" s="283"/>
      <c r="E159" s="283"/>
      <c r="F159" s="283"/>
      <c r="G159" s="283"/>
      <c r="H159" s="283"/>
    </row>
    <row r="160" spans="1:8" s="31" customFormat="1" ht="37.5">
      <c r="A160" s="33" t="s">
        <v>135</v>
      </c>
      <c r="B160" s="66" t="s">
        <v>154</v>
      </c>
      <c r="C160" s="56" t="s">
        <v>155</v>
      </c>
      <c r="D160" s="57">
        <v>56.98</v>
      </c>
      <c r="E160" s="58" t="s">
        <v>39</v>
      </c>
      <c r="F160" s="59"/>
      <c r="G160" s="94">
        <f aca="true" t="shared" si="20" ref="G160:G181">F160*1.2771</f>
        <v>0</v>
      </c>
      <c r="H160" s="94">
        <f aca="true" t="shared" si="21" ref="H160:H168">D160*G160</f>
        <v>0</v>
      </c>
    </row>
    <row r="161" spans="1:8" s="31" customFormat="1" ht="15">
      <c r="A161" s="33" t="s">
        <v>137</v>
      </c>
      <c r="B161" s="66" t="s">
        <v>157</v>
      </c>
      <c r="C161" s="35" t="s">
        <v>158</v>
      </c>
      <c r="D161" s="36">
        <v>94.56</v>
      </c>
      <c r="E161" s="34" t="s">
        <v>39</v>
      </c>
      <c r="F161" s="37"/>
      <c r="G161" s="94">
        <f t="shared" si="20"/>
        <v>0</v>
      </c>
      <c r="H161" s="94">
        <f t="shared" si="21"/>
        <v>0</v>
      </c>
    </row>
    <row r="162" spans="1:8" s="31" customFormat="1" ht="15">
      <c r="A162" s="33" t="s">
        <v>139</v>
      </c>
      <c r="B162" s="79">
        <v>36081</v>
      </c>
      <c r="C162" s="65" t="s">
        <v>160</v>
      </c>
      <c r="D162" s="36">
        <v>10</v>
      </c>
      <c r="E162" s="34" t="s">
        <v>57</v>
      </c>
      <c r="F162" s="37"/>
      <c r="G162" s="94">
        <f t="shared" si="20"/>
        <v>0</v>
      </c>
      <c r="H162" s="94">
        <f t="shared" si="21"/>
        <v>0</v>
      </c>
    </row>
    <row r="163" spans="1:8" s="31" customFormat="1" ht="15">
      <c r="A163" s="33" t="s">
        <v>141</v>
      </c>
      <c r="B163" s="66" t="s">
        <v>162</v>
      </c>
      <c r="C163" s="35" t="s">
        <v>163</v>
      </c>
      <c r="D163" s="36">
        <v>24.74</v>
      </c>
      <c r="E163" s="34" t="s">
        <v>39</v>
      </c>
      <c r="F163" s="37"/>
      <c r="G163" s="94">
        <f t="shared" si="20"/>
        <v>0</v>
      </c>
      <c r="H163" s="94">
        <f t="shared" si="21"/>
        <v>0</v>
      </c>
    </row>
    <row r="164" spans="1:8" s="31" customFormat="1" ht="15">
      <c r="A164" s="33" t="s">
        <v>143</v>
      </c>
      <c r="B164" s="66" t="s">
        <v>165</v>
      </c>
      <c r="C164" s="35" t="s">
        <v>166</v>
      </c>
      <c r="D164" s="36">
        <v>2</v>
      </c>
      <c r="E164" s="34" t="s">
        <v>39</v>
      </c>
      <c r="F164" s="37"/>
      <c r="G164" s="94">
        <f t="shared" si="20"/>
        <v>0</v>
      </c>
      <c r="H164" s="94">
        <f t="shared" si="21"/>
        <v>0</v>
      </c>
    </row>
    <row r="165" spans="1:8" s="31" customFormat="1" ht="37.5">
      <c r="A165" s="33" t="s">
        <v>146</v>
      </c>
      <c r="B165" s="66">
        <v>86936</v>
      </c>
      <c r="C165" s="64" t="s">
        <v>168</v>
      </c>
      <c r="D165" s="36">
        <v>16</v>
      </c>
      <c r="E165" s="34" t="s">
        <v>57</v>
      </c>
      <c r="F165" s="37"/>
      <c r="G165" s="94">
        <f t="shared" si="20"/>
        <v>0</v>
      </c>
      <c r="H165" s="94">
        <f t="shared" si="21"/>
        <v>0</v>
      </c>
    </row>
    <row r="166" spans="1:8" s="31" customFormat="1" ht="15">
      <c r="A166" s="33" t="s">
        <v>148</v>
      </c>
      <c r="B166" s="66" t="s">
        <v>170</v>
      </c>
      <c r="C166" s="35" t="s">
        <v>171</v>
      </c>
      <c r="D166" s="36">
        <v>9</v>
      </c>
      <c r="E166" s="34" t="s">
        <v>57</v>
      </c>
      <c r="F166" s="37"/>
      <c r="G166" s="94">
        <f t="shared" si="20"/>
        <v>0</v>
      </c>
      <c r="H166" s="94">
        <f t="shared" si="21"/>
        <v>0</v>
      </c>
    </row>
    <row r="167" spans="1:8" s="31" customFormat="1" ht="15">
      <c r="A167" s="33" t="s">
        <v>150</v>
      </c>
      <c r="B167" s="66" t="s">
        <v>173</v>
      </c>
      <c r="C167" s="35" t="s">
        <v>174</v>
      </c>
      <c r="D167" s="36">
        <f>3+3+4.5+3+4.5+2.5+4.5+3.5+3.5</f>
        <v>32</v>
      </c>
      <c r="E167" s="34" t="s">
        <v>39</v>
      </c>
      <c r="F167" s="37"/>
      <c r="G167" s="94">
        <f t="shared" si="20"/>
        <v>0</v>
      </c>
      <c r="H167" s="94">
        <f t="shared" si="21"/>
        <v>0</v>
      </c>
    </row>
    <row r="168" spans="1:8" s="32" customFormat="1" ht="37.5">
      <c r="A168" s="33" t="s">
        <v>151</v>
      </c>
      <c r="B168" s="66" t="s">
        <v>272</v>
      </c>
      <c r="C168" s="35" t="s">
        <v>273</v>
      </c>
      <c r="D168" s="36">
        <f>(12.5*33)+(1.3*2.85)</f>
        <v>416.205</v>
      </c>
      <c r="E168" s="34" t="s">
        <v>16</v>
      </c>
      <c r="F168" s="37"/>
      <c r="G168" s="94">
        <f t="shared" si="20"/>
        <v>0</v>
      </c>
      <c r="H168" s="94">
        <f t="shared" si="21"/>
        <v>0</v>
      </c>
    </row>
    <row r="169" spans="1:8" s="48" customFormat="1" ht="15">
      <c r="A169" s="39"/>
      <c r="B169" s="40"/>
      <c r="C169" s="41" t="s">
        <v>19</v>
      </c>
      <c r="D169" s="49"/>
      <c r="E169" s="41"/>
      <c r="F169" s="42"/>
      <c r="G169" s="43"/>
      <c r="H169" s="44">
        <f>SUM(H160:H168)</f>
        <v>0</v>
      </c>
    </row>
    <row r="170" spans="1:8" s="32" customFormat="1" ht="15">
      <c r="A170" s="269">
        <v>13</v>
      </c>
      <c r="B170" s="66"/>
      <c r="C170" s="29" t="s">
        <v>176</v>
      </c>
      <c r="D170" s="36"/>
      <c r="E170" s="34"/>
      <c r="F170" s="37"/>
      <c r="G170" s="94">
        <f t="shared" si="20"/>
        <v>0</v>
      </c>
      <c r="H170" s="38"/>
    </row>
    <row r="171" spans="1:8" s="32" customFormat="1" ht="15">
      <c r="A171" s="270" t="s">
        <v>153</v>
      </c>
      <c r="B171" s="103" t="s">
        <v>180</v>
      </c>
      <c r="C171" s="77" t="s">
        <v>274</v>
      </c>
      <c r="D171" s="74">
        <f>48.9+0.32*3+1.2*3+43.2*2</f>
        <v>139.86</v>
      </c>
      <c r="E171" s="62" t="s">
        <v>39</v>
      </c>
      <c r="F171" s="78"/>
      <c r="G171" s="94">
        <f t="shared" si="20"/>
        <v>0</v>
      </c>
      <c r="H171" s="94">
        <f aca="true" t="shared" si="22" ref="H171:H181">D171*G171</f>
        <v>0</v>
      </c>
    </row>
    <row r="172" spans="1:8" s="32" customFormat="1" ht="15">
      <c r="A172" s="270" t="s">
        <v>156</v>
      </c>
      <c r="B172" s="103" t="s">
        <v>179</v>
      </c>
      <c r="C172" s="77" t="s">
        <v>275</v>
      </c>
      <c r="D172" s="74">
        <f>(4.2+1+5.5+1+0.7+4.9+1+1+1.65+4.55)*3+(1.3+23.2)*2+5.6*2+5.6*3+18.9+15.4+3.6*3+47</f>
        <v>245.60000000000002</v>
      </c>
      <c r="E172" s="62" t="s">
        <v>39</v>
      </c>
      <c r="F172" s="78"/>
      <c r="G172" s="94">
        <f t="shared" si="20"/>
        <v>0</v>
      </c>
      <c r="H172" s="94">
        <f t="shared" si="22"/>
        <v>0</v>
      </c>
    </row>
    <row r="173" spans="1:8" s="32" customFormat="1" ht="15">
      <c r="A173" s="270" t="s">
        <v>159</v>
      </c>
      <c r="B173" s="103" t="s">
        <v>28</v>
      </c>
      <c r="C173" s="77" t="s">
        <v>276</v>
      </c>
      <c r="D173" s="74">
        <f>7.1+(4.9+4.2+3.5+3.7+4.7+3.5+3.5+3.5+4.6+10.3+6.2+3.5+8.3+9.1+3.5+3.5+3.5+3.5+3.5+3.5)*3</f>
        <v>290.6</v>
      </c>
      <c r="E173" s="62" t="s">
        <v>39</v>
      </c>
      <c r="F173" s="78"/>
      <c r="G173" s="94">
        <f t="shared" si="20"/>
        <v>0</v>
      </c>
      <c r="H173" s="94">
        <f t="shared" si="22"/>
        <v>0</v>
      </c>
    </row>
    <row r="174" spans="1:8" s="32" customFormat="1" ht="15">
      <c r="A174" s="270" t="s">
        <v>161</v>
      </c>
      <c r="B174" s="103">
        <v>92290</v>
      </c>
      <c r="C174" s="77" t="s">
        <v>277</v>
      </c>
      <c r="D174" s="74">
        <v>15</v>
      </c>
      <c r="E174" s="62" t="s">
        <v>278</v>
      </c>
      <c r="F174" s="78"/>
      <c r="G174" s="94">
        <f t="shared" si="20"/>
        <v>0</v>
      </c>
      <c r="H174" s="94">
        <f t="shared" si="22"/>
        <v>0</v>
      </c>
    </row>
    <row r="175" spans="1:8" s="32" customFormat="1" ht="15">
      <c r="A175" s="270" t="s">
        <v>164</v>
      </c>
      <c r="B175" s="103">
        <v>92287</v>
      </c>
      <c r="C175" s="77" t="s">
        <v>279</v>
      </c>
      <c r="D175" s="74">
        <v>55</v>
      </c>
      <c r="E175" s="62" t="s">
        <v>278</v>
      </c>
      <c r="F175" s="78"/>
      <c r="G175" s="94">
        <f t="shared" si="20"/>
        <v>0</v>
      </c>
      <c r="H175" s="94">
        <f t="shared" si="22"/>
        <v>0</v>
      </c>
    </row>
    <row r="176" spans="1:8" s="32" customFormat="1" ht="15">
      <c r="A176" s="270" t="s">
        <v>167</v>
      </c>
      <c r="B176" s="103">
        <v>92311</v>
      </c>
      <c r="C176" s="77" t="s">
        <v>280</v>
      </c>
      <c r="D176" s="74">
        <v>110</v>
      </c>
      <c r="E176" s="62" t="s">
        <v>278</v>
      </c>
      <c r="F176" s="78"/>
      <c r="G176" s="94">
        <f t="shared" si="20"/>
        <v>0</v>
      </c>
      <c r="H176" s="94">
        <f t="shared" si="22"/>
        <v>0</v>
      </c>
    </row>
    <row r="177" spans="1:8" s="32" customFormat="1" ht="15">
      <c r="A177" s="270" t="s">
        <v>169</v>
      </c>
      <c r="B177" s="103">
        <v>92299</v>
      </c>
      <c r="C177" s="77" t="s">
        <v>281</v>
      </c>
      <c r="D177" s="74">
        <v>33</v>
      </c>
      <c r="E177" s="62" t="s">
        <v>278</v>
      </c>
      <c r="F177" s="78"/>
      <c r="G177" s="94">
        <f t="shared" si="20"/>
        <v>0</v>
      </c>
      <c r="H177" s="94">
        <f t="shared" si="22"/>
        <v>0</v>
      </c>
    </row>
    <row r="178" spans="1:8" s="32" customFormat="1" ht="15">
      <c r="A178" s="270" t="s">
        <v>172</v>
      </c>
      <c r="B178" s="103">
        <v>92317</v>
      </c>
      <c r="C178" s="77" t="s">
        <v>282</v>
      </c>
      <c r="D178" s="74">
        <v>17</v>
      </c>
      <c r="E178" s="62" t="s">
        <v>278</v>
      </c>
      <c r="F178" s="78"/>
      <c r="G178" s="94">
        <f t="shared" si="20"/>
        <v>0</v>
      </c>
      <c r="H178" s="94">
        <f t="shared" si="22"/>
        <v>0</v>
      </c>
    </row>
    <row r="179" spans="1:8" s="32" customFormat="1" ht="15">
      <c r="A179" s="270" t="s">
        <v>175</v>
      </c>
      <c r="B179" s="62">
        <v>93065</v>
      </c>
      <c r="C179" s="77" t="s">
        <v>283</v>
      </c>
      <c r="D179" s="74">
        <v>4</v>
      </c>
      <c r="E179" s="62" t="s">
        <v>278</v>
      </c>
      <c r="F179" s="78"/>
      <c r="G179" s="94">
        <f t="shared" si="20"/>
        <v>0</v>
      </c>
      <c r="H179" s="94">
        <f t="shared" si="22"/>
        <v>0</v>
      </c>
    </row>
    <row r="180" spans="1:8" s="32" customFormat="1" ht="15">
      <c r="A180" s="270" t="s">
        <v>177</v>
      </c>
      <c r="B180" s="103">
        <v>93051</v>
      </c>
      <c r="C180" s="111" t="s">
        <v>284</v>
      </c>
      <c r="D180" s="74">
        <v>35</v>
      </c>
      <c r="E180" s="62" t="s">
        <v>278</v>
      </c>
      <c r="F180" s="78"/>
      <c r="G180" s="94">
        <f t="shared" si="20"/>
        <v>0</v>
      </c>
      <c r="H180" s="94">
        <f t="shared" si="22"/>
        <v>0</v>
      </c>
    </row>
    <row r="181" spans="1:8" s="32" customFormat="1" ht="15">
      <c r="A181" s="270" t="s">
        <v>178</v>
      </c>
      <c r="B181" s="62">
        <v>95250</v>
      </c>
      <c r="C181" s="112" t="s">
        <v>285</v>
      </c>
      <c r="D181" s="74">
        <v>6</v>
      </c>
      <c r="E181" s="62" t="s">
        <v>278</v>
      </c>
      <c r="F181" s="78"/>
      <c r="G181" s="94">
        <f t="shared" si="20"/>
        <v>0</v>
      </c>
      <c r="H181" s="94">
        <f t="shared" si="22"/>
        <v>0</v>
      </c>
    </row>
    <row r="182" spans="1:8" s="6" customFormat="1" ht="15">
      <c r="A182" s="39"/>
      <c r="B182" s="40"/>
      <c r="C182" s="41" t="s">
        <v>19</v>
      </c>
      <c r="D182" s="80"/>
      <c r="E182" s="81"/>
      <c r="F182" s="82"/>
      <c r="G182" s="83"/>
      <c r="H182" s="44">
        <f>SUM(H171:H181)</f>
        <v>0</v>
      </c>
    </row>
    <row r="183" spans="1:8" s="27" customFormat="1" ht="15">
      <c r="A183" s="46">
        <v>14</v>
      </c>
      <c r="B183" s="47"/>
      <c r="C183" s="273" t="s">
        <v>181</v>
      </c>
      <c r="D183" s="273"/>
      <c r="E183" s="273"/>
      <c r="F183" s="273"/>
      <c r="G183" s="273"/>
      <c r="H183" s="273"/>
    </row>
    <row r="184" spans="1:8" s="32" customFormat="1" ht="15">
      <c r="A184" s="270" t="s">
        <v>182</v>
      </c>
      <c r="B184" s="103" t="s">
        <v>286</v>
      </c>
      <c r="C184" s="77" t="s">
        <v>287</v>
      </c>
      <c r="D184" s="74">
        <f>40*8</f>
        <v>320</v>
      </c>
      <c r="E184" s="62" t="s">
        <v>288</v>
      </c>
      <c r="F184" s="78"/>
      <c r="G184" s="94">
        <f aca="true" t="shared" si="23" ref="G184:G185">F184*1.2771</f>
        <v>0</v>
      </c>
      <c r="H184" s="94">
        <f>D184*G184</f>
        <v>0</v>
      </c>
    </row>
    <row r="185" spans="1:8" s="32" customFormat="1" ht="15">
      <c r="A185" s="270" t="s">
        <v>476</v>
      </c>
      <c r="B185" s="103" t="s">
        <v>289</v>
      </c>
      <c r="C185" s="77" t="s">
        <v>290</v>
      </c>
      <c r="D185" s="74">
        <f>D184</f>
        <v>320</v>
      </c>
      <c r="E185" s="62" t="s">
        <v>288</v>
      </c>
      <c r="F185" s="78"/>
      <c r="G185" s="94">
        <f t="shared" si="23"/>
        <v>0</v>
      </c>
      <c r="H185" s="94">
        <f>D185*G185</f>
        <v>0</v>
      </c>
    </row>
    <row r="186" spans="1:8" s="27" customFormat="1" ht="15">
      <c r="A186" s="39" t="s">
        <v>19</v>
      </c>
      <c r="B186" s="41"/>
      <c r="C186" s="50"/>
      <c r="D186" s="49"/>
      <c r="E186" s="41"/>
      <c r="F186" s="42"/>
      <c r="G186" s="43"/>
      <c r="H186" s="44">
        <f>SUM(H184:H185)</f>
        <v>0</v>
      </c>
    </row>
    <row r="187" spans="1:8" ht="15">
      <c r="A187" s="274" t="s">
        <v>183</v>
      </c>
      <c r="B187" s="274"/>
      <c r="C187" s="274"/>
      <c r="D187" s="84"/>
      <c r="E187" s="85"/>
      <c r="F187" s="86"/>
      <c r="G187" s="87"/>
      <c r="H187" s="88">
        <f>+H16+H22+H28+H31+H35+H40+H50+H53+H81+H146+H158+H169+H182+H186</f>
        <v>0</v>
      </c>
    </row>
    <row r="188" ht="15">
      <c r="H188" s="89" t="s">
        <v>291</v>
      </c>
    </row>
    <row r="192" spans="2:8" ht="15">
      <c r="B192" s="272" t="s">
        <v>479</v>
      </c>
      <c r="C192" s="272"/>
      <c r="D192" s="272"/>
      <c r="F192" s="287" t="s">
        <v>479</v>
      </c>
      <c r="G192" s="287"/>
      <c r="H192" s="287"/>
    </row>
    <row r="193" spans="2:8" ht="15">
      <c r="B193" s="272" t="s">
        <v>482</v>
      </c>
      <c r="C193" s="272"/>
      <c r="D193" s="272"/>
      <c r="F193" s="287" t="s">
        <v>481</v>
      </c>
      <c r="G193" s="287"/>
      <c r="H193" s="287"/>
    </row>
    <row r="194" spans="2:8" ht="15">
      <c r="B194" s="272" t="s">
        <v>483</v>
      </c>
      <c r="C194" s="272"/>
      <c r="D194" s="272"/>
      <c r="F194" s="287" t="s">
        <v>480</v>
      </c>
      <c r="G194" s="287"/>
      <c r="H194" s="287"/>
    </row>
  </sheetData>
  <mergeCells count="38">
    <mergeCell ref="F192:H192"/>
    <mergeCell ref="F193:H193"/>
    <mergeCell ref="F194:H194"/>
    <mergeCell ref="B2:C2"/>
    <mergeCell ref="B3:H3"/>
    <mergeCell ref="B4:H4"/>
    <mergeCell ref="B5:C5"/>
    <mergeCell ref="B6:G6"/>
    <mergeCell ref="B7:C7"/>
    <mergeCell ref="B8:C8"/>
    <mergeCell ref="B9:C9"/>
    <mergeCell ref="B10:C10"/>
    <mergeCell ref="A11:H11"/>
    <mergeCell ref="C54:H54"/>
    <mergeCell ref="C55:H55"/>
    <mergeCell ref="C60:H60"/>
    <mergeCell ref="C64:H64"/>
    <mergeCell ref="C23:H23"/>
    <mergeCell ref="C29:H29"/>
    <mergeCell ref="C32:H32"/>
    <mergeCell ref="C36:H36"/>
    <mergeCell ref="C41:H41"/>
    <mergeCell ref="C183:H183"/>
    <mergeCell ref="A187:C187"/>
    <mergeCell ref="A16:G16"/>
    <mergeCell ref="A22:G22"/>
    <mergeCell ref="A28:G28"/>
    <mergeCell ref="A31:G31"/>
    <mergeCell ref="A35:G35"/>
    <mergeCell ref="A40:G40"/>
    <mergeCell ref="A50:G50"/>
    <mergeCell ref="A53:G53"/>
    <mergeCell ref="C82:H82"/>
    <mergeCell ref="C116:H116"/>
    <mergeCell ref="C130:H130"/>
    <mergeCell ref="C147:H147"/>
    <mergeCell ref="C159:H159"/>
    <mergeCell ref="C51:H51"/>
  </mergeCells>
  <printOptions horizontalCentered="1"/>
  <pageMargins left="0.5118110236220472" right="0.5118110236220472" top="0.7874015748031497" bottom="0.7874015748031497" header="0.5118110236220472" footer="0.5118110236220472"/>
  <pageSetup fitToHeight="10" fitToWidth="1" horizontalDpi="300" verticalDpi="300" orientation="landscape" paperSize="9" scale="56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F57" sqref="F57"/>
    </sheetView>
  </sheetViews>
  <sheetFormatPr defaultColWidth="9.140625" defaultRowHeight="15"/>
  <cols>
    <col min="1" max="1" width="11.28125" style="0" bestFit="1" customWidth="1"/>
    <col min="2" max="2" width="32.57421875" style="0" bestFit="1" customWidth="1"/>
    <col min="3" max="3" width="9.28125" style="0" bestFit="1" customWidth="1"/>
    <col min="4" max="4" width="16.00390625" style="0" customWidth="1"/>
  </cols>
  <sheetData>
    <row r="1" spans="1:4" ht="15">
      <c r="A1" s="298" t="s">
        <v>293</v>
      </c>
      <c r="B1" s="299"/>
      <c r="C1" s="299"/>
      <c r="D1" s="300"/>
    </row>
    <row r="2" spans="1:4" ht="15">
      <c r="A2" s="113"/>
      <c r="B2" s="114"/>
      <c r="C2" s="114"/>
      <c r="D2" s="115"/>
    </row>
    <row r="3" spans="1:4" ht="15">
      <c r="A3" s="116" t="s">
        <v>294</v>
      </c>
      <c r="B3" s="117" t="s">
        <v>295</v>
      </c>
      <c r="C3" s="117" t="s">
        <v>296</v>
      </c>
      <c r="D3" s="118" t="s">
        <v>297</v>
      </c>
    </row>
    <row r="4" spans="1:4" ht="15">
      <c r="A4" s="113"/>
      <c r="B4" s="114"/>
      <c r="C4" s="119"/>
      <c r="D4" s="120"/>
    </row>
    <row r="5" spans="1:4" ht="15">
      <c r="A5" s="121" t="s">
        <v>298</v>
      </c>
      <c r="B5" s="114"/>
      <c r="C5" s="114"/>
      <c r="D5" s="122"/>
    </row>
    <row r="6" spans="1:4" ht="15">
      <c r="A6" s="113"/>
      <c r="B6" s="114"/>
      <c r="C6" s="114"/>
      <c r="D6" s="115"/>
    </row>
    <row r="7" spans="1:4" ht="15">
      <c r="A7" s="113" t="s">
        <v>299</v>
      </c>
      <c r="B7" s="114" t="s">
        <v>300</v>
      </c>
      <c r="C7" s="123">
        <v>0</v>
      </c>
      <c r="D7" s="124">
        <v>0</v>
      </c>
    </row>
    <row r="8" spans="1:4" ht="15">
      <c r="A8" s="113" t="s">
        <v>301</v>
      </c>
      <c r="B8" s="114" t="s">
        <v>302</v>
      </c>
      <c r="C8" s="123">
        <v>0.015</v>
      </c>
      <c r="D8" s="124">
        <v>0.015</v>
      </c>
    </row>
    <row r="9" spans="1:4" ht="15">
      <c r="A9" s="113" t="s">
        <v>303</v>
      </c>
      <c r="B9" s="114" t="s">
        <v>304</v>
      </c>
      <c r="C9" s="123">
        <v>0.01</v>
      </c>
      <c r="D9" s="124">
        <v>0.01</v>
      </c>
    </row>
    <row r="10" spans="1:4" ht="15">
      <c r="A10" s="113" t="s">
        <v>305</v>
      </c>
      <c r="B10" s="114" t="s">
        <v>306</v>
      </c>
      <c r="C10" s="123">
        <v>0.002</v>
      </c>
      <c r="D10" s="124">
        <v>0.002</v>
      </c>
    </row>
    <row r="11" spans="1:4" ht="15">
      <c r="A11" s="113" t="s">
        <v>307</v>
      </c>
      <c r="B11" s="114" t="s">
        <v>308</v>
      </c>
      <c r="C11" s="123">
        <v>0.006</v>
      </c>
      <c r="D11" s="124">
        <v>0.006</v>
      </c>
    </row>
    <row r="12" spans="1:4" ht="15">
      <c r="A12" s="113" t="s">
        <v>309</v>
      </c>
      <c r="B12" s="114" t="s">
        <v>310</v>
      </c>
      <c r="C12" s="123">
        <v>0.025</v>
      </c>
      <c r="D12" s="124">
        <v>0.025</v>
      </c>
    </row>
    <row r="13" spans="1:4" ht="15">
      <c r="A13" s="113" t="s">
        <v>311</v>
      </c>
      <c r="B13" s="114" t="s">
        <v>312</v>
      </c>
      <c r="C13" s="123">
        <v>0.03</v>
      </c>
      <c r="D13" s="124">
        <v>0.03</v>
      </c>
    </row>
    <row r="14" spans="1:4" ht="15">
      <c r="A14" s="113" t="s">
        <v>313</v>
      </c>
      <c r="B14" s="114" t="s">
        <v>314</v>
      </c>
      <c r="C14" s="123">
        <v>0.08</v>
      </c>
      <c r="D14" s="124">
        <v>0.08</v>
      </c>
    </row>
    <row r="15" spans="1:4" ht="15">
      <c r="A15" s="113" t="s">
        <v>315</v>
      </c>
      <c r="B15" s="114" t="s">
        <v>316</v>
      </c>
      <c r="C15" s="123">
        <v>0</v>
      </c>
      <c r="D15" s="124">
        <v>0</v>
      </c>
    </row>
    <row r="16" spans="1:4" ht="15">
      <c r="A16" s="113"/>
      <c r="B16" s="125" t="s">
        <v>317</v>
      </c>
      <c r="C16" s="126">
        <f>SUM(C7:C15)</f>
        <v>0.16799999999999998</v>
      </c>
      <c r="D16" s="127">
        <f>SUM(D7:D15)</f>
        <v>0.16799999999999998</v>
      </c>
    </row>
    <row r="17" spans="1:4" ht="15">
      <c r="A17" s="113"/>
      <c r="B17" s="114"/>
      <c r="C17" s="123"/>
      <c r="D17" s="124"/>
    </row>
    <row r="18" spans="1:4" ht="15">
      <c r="A18" s="113"/>
      <c r="B18" s="114"/>
      <c r="C18" s="123"/>
      <c r="D18" s="124"/>
    </row>
    <row r="19" spans="1:4" ht="15">
      <c r="A19" s="121" t="s">
        <v>318</v>
      </c>
      <c r="B19" s="114"/>
      <c r="C19" s="123"/>
      <c r="D19" s="124"/>
    </row>
    <row r="20" spans="1:4" ht="15">
      <c r="A20" s="113"/>
      <c r="B20" s="114"/>
      <c r="C20" s="123"/>
      <c r="D20" s="124"/>
    </row>
    <row r="21" spans="1:4" ht="15">
      <c r="A21" s="113" t="s">
        <v>319</v>
      </c>
      <c r="B21" s="114" t="s">
        <v>320</v>
      </c>
      <c r="C21" s="123">
        <v>0.1793</v>
      </c>
      <c r="D21" s="124" t="s">
        <v>321</v>
      </c>
    </row>
    <row r="22" spans="1:4" ht="15">
      <c r="A22" s="113" t="s">
        <v>322</v>
      </c>
      <c r="B22" s="114" t="s">
        <v>323</v>
      </c>
      <c r="C22" s="123">
        <v>0.0424</v>
      </c>
      <c r="D22" s="124" t="s">
        <v>321</v>
      </c>
    </row>
    <row r="23" spans="1:4" ht="15">
      <c r="A23" s="113" t="s">
        <v>324</v>
      </c>
      <c r="B23" s="114" t="s">
        <v>325</v>
      </c>
      <c r="C23" s="123">
        <v>0.0087</v>
      </c>
      <c r="D23" s="124">
        <v>0.0067</v>
      </c>
    </row>
    <row r="24" spans="1:4" ht="15">
      <c r="A24" s="113" t="s">
        <v>326</v>
      </c>
      <c r="B24" s="114" t="s">
        <v>327</v>
      </c>
      <c r="C24" s="123">
        <v>0.1078</v>
      </c>
      <c r="D24" s="124">
        <v>0.0833</v>
      </c>
    </row>
    <row r="25" spans="1:4" ht="15">
      <c r="A25" s="113" t="s">
        <v>328</v>
      </c>
      <c r="B25" s="114" t="s">
        <v>329</v>
      </c>
      <c r="C25" s="123">
        <v>0.0007</v>
      </c>
      <c r="D25" s="124">
        <v>0.0006</v>
      </c>
    </row>
    <row r="26" spans="1:4" ht="15">
      <c r="A26" s="113" t="s">
        <v>330</v>
      </c>
      <c r="B26" s="114" t="s">
        <v>331</v>
      </c>
      <c r="C26" s="123">
        <v>0.0072</v>
      </c>
      <c r="D26" s="124">
        <v>0.0056</v>
      </c>
    </row>
    <row r="27" spans="1:4" ht="15">
      <c r="A27" s="113" t="s">
        <v>332</v>
      </c>
      <c r="B27" s="114" t="s">
        <v>333</v>
      </c>
      <c r="C27" s="123">
        <v>0.0153</v>
      </c>
      <c r="D27" s="124" t="s">
        <v>321</v>
      </c>
    </row>
    <row r="28" spans="1:4" ht="15">
      <c r="A28" s="113" t="s">
        <v>334</v>
      </c>
      <c r="B28" s="114" t="s">
        <v>335</v>
      </c>
      <c r="C28" s="123">
        <v>0.0011</v>
      </c>
      <c r="D28" s="124">
        <v>0.0008</v>
      </c>
    </row>
    <row r="29" spans="1:4" ht="15">
      <c r="A29" s="113" t="s">
        <v>336</v>
      </c>
      <c r="B29" s="114" t="s">
        <v>337</v>
      </c>
      <c r="C29" s="123">
        <v>0.0774</v>
      </c>
      <c r="D29" s="124">
        <v>0.0598</v>
      </c>
    </row>
    <row r="30" spans="1:4" ht="15">
      <c r="A30" s="113" t="s">
        <v>338</v>
      </c>
      <c r="B30" s="114" t="s">
        <v>339</v>
      </c>
      <c r="C30" s="123">
        <v>0.0003</v>
      </c>
      <c r="D30" s="124">
        <v>0.0003</v>
      </c>
    </row>
    <row r="31" spans="1:4" ht="15">
      <c r="A31" s="113"/>
      <c r="B31" s="125" t="s">
        <v>340</v>
      </c>
      <c r="C31" s="126">
        <f>SUM(C21:C30)</f>
        <v>0.4402</v>
      </c>
      <c r="D31" s="127">
        <f>SUM(D21:D30)</f>
        <v>0.1571</v>
      </c>
    </row>
    <row r="32" spans="1:4" ht="15">
      <c r="A32" s="113"/>
      <c r="B32" s="114"/>
      <c r="C32" s="123"/>
      <c r="D32" s="124"/>
    </row>
    <row r="33" spans="1:4" ht="15">
      <c r="A33" s="113"/>
      <c r="B33" s="114"/>
      <c r="C33" s="123"/>
      <c r="D33" s="124"/>
    </row>
    <row r="34" spans="1:4" ht="15">
      <c r="A34" s="121" t="s">
        <v>341</v>
      </c>
      <c r="B34" s="114"/>
      <c r="C34" s="123"/>
      <c r="D34" s="124"/>
    </row>
    <row r="35" spans="1:4" ht="15">
      <c r="A35" s="113"/>
      <c r="B35" s="114"/>
      <c r="C35" s="123"/>
      <c r="D35" s="124"/>
    </row>
    <row r="36" spans="1:4" ht="15">
      <c r="A36" s="113" t="s">
        <v>342</v>
      </c>
      <c r="B36" s="114" t="s">
        <v>343</v>
      </c>
      <c r="C36" s="123">
        <v>0.0449</v>
      </c>
      <c r="D36" s="124">
        <v>0.0347</v>
      </c>
    </row>
    <row r="37" spans="1:4" ht="15">
      <c r="A37" s="113" t="s">
        <v>344</v>
      </c>
      <c r="B37" s="114" t="s">
        <v>345</v>
      </c>
      <c r="C37" s="123">
        <v>0.0011</v>
      </c>
      <c r="D37" s="124">
        <v>0.0008</v>
      </c>
    </row>
    <row r="38" spans="1:4" ht="15">
      <c r="A38" s="113" t="s">
        <v>346</v>
      </c>
      <c r="B38" s="114" t="s">
        <v>347</v>
      </c>
      <c r="C38" s="123">
        <v>0.0505</v>
      </c>
      <c r="D38" s="124">
        <v>0.039</v>
      </c>
    </row>
    <row r="39" spans="1:4" ht="15">
      <c r="A39" s="113" t="s">
        <v>348</v>
      </c>
      <c r="B39" s="114" t="s">
        <v>349</v>
      </c>
      <c r="C39" s="123">
        <v>0.0365</v>
      </c>
      <c r="D39" s="124">
        <v>0.0282</v>
      </c>
    </row>
    <row r="40" spans="1:4" ht="15">
      <c r="A40" s="113" t="s">
        <v>350</v>
      </c>
      <c r="B40" s="114" t="s">
        <v>351</v>
      </c>
      <c r="C40" s="123">
        <v>0.0038</v>
      </c>
      <c r="D40" s="124">
        <v>0.0029</v>
      </c>
    </row>
    <row r="41" spans="1:4" ht="15">
      <c r="A41" s="113"/>
      <c r="B41" s="125" t="s">
        <v>340</v>
      </c>
      <c r="C41" s="126">
        <f>SUM(C36:C40)</f>
        <v>0.1368</v>
      </c>
      <c r="D41" s="127">
        <f>SUM(D36:D40)</f>
        <v>0.10560000000000001</v>
      </c>
    </row>
    <row r="42" spans="1:4" ht="15">
      <c r="A42" s="113"/>
      <c r="B42" s="114"/>
      <c r="C42" s="123"/>
      <c r="D42" s="124"/>
    </row>
    <row r="43" spans="1:4" ht="15">
      <c r="A43" s="113"/>
      <c r="B43" s="114"/>
      <c r="C43" s="123"/>
      <c r="D43" s="124"/>
    </row>
    <row r="44" spans="1:4" ht="15">
      <c r="A44" s="121" t="s">
        <v>352</v>
      </c>
      <c r="B44" s="114"/>
      <c r="C44" s="123"/>
      <c r="D44" s="124"/>
    </row>
    <row r="45" spans="1:4" ht="15">
      <c r="A45" s="113"/>
      <c r="B45" s="114"/>
      <c r="C45" s="123"/>
      <c r="D45" s="124"/>
    </row>
    <row r="46" spans="1:4" ht="26.25">
      <c r="A46" s="113" t="s">
        <v>353</v>
      </c>
      <c r="B46" s="128" t="s">
        <v>354</v>
      </c>
      <c r="C46" s="123">
        <v>0.074</v>
      </c>
      <c r="D46" s="124">
        <v>0.0264</v>
      </c>
    </row>
    <row r="47" spans="1:4" ht="39">
      <c r="A47" s="129" t="s">
        <v>355</v>
      </c>
      <c r="B47" s="128" t="s">
        <v>356</v>
      </c>
      <c r="C47" s="130">
        <v>0.0038</v>
      </c>
      <c r="D47" s="131">
        <v>0.0029</v>
      </c>
    </row>
    <row r="48" spans="1:4" ht="15">
      <c r="A48" s="113"/>
      <c r="B48" s="125" t="s">
        <v>340</v>
      </c>
      <c r="C48" s="132">
        <f>SUM(C46:C47)</f>
        <v>0.0778</v>
      </c>
      <c r="D48" s="133">
        <f>SUM(D46:D47)</f>
        <v>0.0293</v>
      </c>
    </row>
    <row r="49" spans="1:4" ht="15">
      <c r="A49" s="113"/>
      <c r="B49" s="114"/>
      <c r="C49" s="132"/>
      <c r="D49" s="133"/>
    </row>
    <row r="50" spans="1:4" ht="15">
      <c r="A50" s="113"/>
      <c r="B50" s="114"/>
      <c r="C50" s="119"/>
      <c r="D50" s="120"/>
    </row>
    <row r="51" spans="1:4" ht="15.75" thickBot="1">
      <c r="A51" s="301" t="s">
        <v>357</v>
      </c>
      <c r="B51" s="302"/>
      <c r="C51" s="134">
        <f>C48+C41+C31+C16</f>
        <v>0.8228</v>
      </c>
      <c r="D51" s="135">
        <f>D48+D41+D31+D16</f>
        <v>0.46</v>
      </c>
    </row>
  </sheetData>
  <mergeCells count="2">
    <mergeCell ref="A1:D1"/>
    <mergeCell ref="A51:B5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60" workbookViewId="0" topLeftCell="A1">
      <selection activeCell="A1" sqref="A1:O42"/>
    </sheetView>
  </sheetViews>
  <sheetFormatPr defaultColWidth="9.140625" defaultRowHeight="15"/>
  <cols>
    <col min="3" max="3" width="36.57421875" style="0" customWidth="1"/>
    <col min="4" max="4" width="10.00390625" style="0" bestFit="1" customWidth="1"/>
    <col min="5" max="5" width="11.421875" style="0" customWidth="1"/>
    <col min="7" max="7" width="5.28125" style="0" customWidth="1"/>
    <col min="8" max="8" width="0.13671875" style="0" customWidth="1"/>
    <col min="9" max="9" width="38.28125" style="0" hidden="1" customWidth="1"/>
    <col min="10" max="10" width="8.00390625" style="0" hidden="1" customWidth="1"/>
    <col min="11" max="12" width="8.8515625" style="0" hidden="1" customWidth="1"/>
    <col min="13" max="13" width="1.7109375" style="0" hidden="1" customWidth="1"/>
    <col min="14" max="15" width="8.8515625" style="0" hidden="1" customWidth="1"/>
    <col min="19" max="19" width="52.28125" style="0" bestFit="1" customWidth="1"/>
    <col min="20" max="20" width="9.57421875" style="0" bestFit="1" customWidth="1"/>
  </cols>
  <sheetData>
    <row r="1" spans="1:24" ht="14.45" customHeight="1">
      <c r="A1" s="330" t="s">
        <v>358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2"/>
      <c r="S1" s="136" t="s">
        <v>359</v>
      </c>
      <c r="T1" s="137"/>
      <c r="U1" s="137"/>
      <c r="V1" s="137"/>
      <c r="W1" s="137"/>
      <c r="X1" s="137"/>
    </row>
    <row r="2" spans="1:15" ht="14.45" customHeight="1" thickBo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5"/>
    </row>
    <row r="3" spans="1:28" ht="15" customHeight="1" thickBo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  <c r="S3" s="339" t="s">
        <v>360</v>
      </c>
      <c r="T3" s="341" t="s">
        <v>361</v>
      </c>
      <c r="U3" s="342"/>
      <c r="V3" s="343"/>
      <c r="W3" s="341" t="s">
        <v>362</v>
      </c>
      <c r="X3" s="342"/>
      <c r="Y3" s="343"/>
      <c r="Z3" s="342" t="s">
        <v>363</v>
      </c>
      <c r="AA3" s="342"/>
      <c r="AB3" s="343"/>
    </row>
    <row r="4" spans="2:28" ht="15.75" thickBot="1">
      <c r="B4" t="s">
        <v>364</v>
      </c>
      <c r="S4" s="340"/>
      <c r="T4" s="138" t="s">
        <v>365</v>
      </c>
      <c r="U4" s="139" t="s">
        <v>366</v>
      </c>
      <c r="V4" s="140" t="s">
        <v>367</v>
      </c>
      <c r="W4" s="138" t="s">
        <v>365</v>
      </c>
      <c r="X4" s="139" t="s">
        <v>366</v>
      </c>
      <c r="Y4" s="140" t="s">
        <v>367</v>
      </c>
      <c r="Z4" s="138" t="s">
        <v>365</v>
      </c>
      <c r="AA4" s="139" t="s">
        <v>366</v>
      </c>
      <c r="AB4" s="140" t="s">
        <v>367</v>
      </c>
    </row>
    <row r="5" spans="2:28" ht="15.75" thickBot="1">
      <c r="B5" s="141" t="s">
        <v>368</v>
      </c>
      <c r="C5" s="141"/>
      <c r="D5" s="136"/>
      <c r="E5" s="136"/>
      <c r="M5" s="142"/>
      <c r="N5" s="143"/>
      <c r="S5" s="144" t="s">
        <v>369</v>
      </c>
      <c r="T5" s="145">
        <v>0.03</v>
      </c>
      <c r="U5" s="146">
        <v>0.04</v>
      </c>
      <c r="V5" s="147">
        <v>0.055</v>
      </c>
      <c r="W5" s="148">
        <v>0.008</v>
      </c>
      <c r="X5" s="146">
        <v>0.008</v>
      </c>
      <c r="Y5" s="147">
        <v>0.01</v>
      </c>
      <c r="Z5" s="148">
        <v>0.0097</v>
      </c>
      <c r="AA5" s="149">
        <v>0.0127</v>
      </c>
      <c r="AB5" s="147">
        <v>0.0127</v>
      </c>
    </row>
    <row r="6" spans="19:28" ht="15.75" thickBot="1">
      <c r="S6" s="144" t="s">
        <v>370</v>
      </c>
      <c r="T6" s="145">
        <v>0.038</v>
      </c>
      <c r="U6" s="146">
        <v>0.0401</v>
      </c>
      <c r="V6" s="147">
        <v>0.0467</v>
      </c>
      <c r="W6" s="148">
        <v>0.0032</v>
      </c>
      <c r="X6" s="146">
        <v>0.004</v>
      </c>
      <c r="Y6" s="147">
        <v>0.0074</v>
      </c>
      <c r="Z6" s="148">
        <v>0.005</v>
      </c>
      <c r="AA6" s="149">
        <v>0.0056</v>
      </c>
      <c r="AB6" s="147">
        <v>0.0097</v>
      </c>
    </row>
    <row r="7" spans="1:28" ht="30.75" thickBot="1">
      <c r="A7" s="150"/>
      <c r="B7" s="303" t="s">
        <v>4</v>
      </c>
      <c r="C7" s="305" t="s">
        <v>371</v>
      </c>
      <c r="D7" s="151" t="s">
        <v>372</v>
      </c>
      <c r="E7" s="152" t="s">
        <v>372</v>
      </c>
      <c r="F7" s="153"/>
      <c r="G7" s="154"/>
      <c r="M7" s="155"/>
      <c r="N7" s="156"/>
      <c r="S7" s="157" t="s">
        <v>373</v>
      </c>
      <c r="T7" s="158">
        <v>0.0343</v>
      </c>
      <c r="U7" s="159">
        <v>0.0493</v>
      </c>
      <c r="V7" s="160">
        <v>0.0671</v>
      </c>
      <c r="W7" s="158">
        <v>0.0028</v>
      </c>
      <c r="X7" s="159">
        <v>0.0049</v>
      </c>
      <c r="Y7" s="160">
        <v>0.0075</v>
      </c>
      <c r="Z7" s="158">
        <v>0.01</v>
      </c>
      <c r="AA7" s="159">
        <v>0.0139</v>
      </c>
      <c r="AB7" s="160">
        <v>0.0174</v>
      </c>
    </row>
    <row r="8" spans="1:28" ht="30.75" thickBot="1">
      <c r="A8" s="150"/>
      <c r="B8" s="304"/>
      <c r="C8" s="306"/>
      <c r="D8" s="161" t="s">
        <v>374</v>
      </c>
      <c r="E8" s="162" t="s">
        <v>375</v>
      </c>
      <c r="F8" s="153"/>
      <c r="G8" s="154"/>
      <c r="M8" s="163"/>
      <c r="N8" s="164"/>
      <c r="S8" s="165" t="s">
        <v>376</v>
      </c>
      <c r="T8" s="158">
        <v>0.0529</v>
      </c>
      <c r="U8" s="159">
        <v>0.0592</v>
      </c>
      <c r="V8" s="160">
        <v>0.0793</v>
      </c>
      <c r="W8" s="158">
        <v>0.0025</v>
      </c>
      <c r="X8" s="159">
        <v>0.0051</v>
      </c>
      <c r="Y8" s="160">
        <v>0.0056</v>
      </c>
      <c r="Z8" s="158">
        <v>0.01</v>
      </c>
      <c r="AA8" s="159">
        <v>0.0148</v>
      </c>
      <c r="AB8" s="160">
        <v>0.0197</v>
      </c>
    </row>
    <row r="9" spans="1:28" ht="15.75" thickBot="1">
      <c r="A9" s="150"/>
      <c r="B9" s="166"/>
      <c r="C9" s="167"/>
      <c r="D9" s="168"/>
      <c r="E9" s="169"/>
      <c r="F9" s="153"/>
      <c r="G9" s="154"/>
      <c r="M9" s="163"/>
      <c r="N9" s="164"/>
      <c r="S9" s="170" t="s">
        <v>377</v>
      </c>
      <c r="T9" s="171">
        <v>0.04</v>
      </c>
      <c r="U9" s="172">
        <v>0.0552</v>
      </c>
      <c r="V9" s="173">
        <v>0.0785</v>
      </c>
      <c r="W9" s="174">
        <v>0.81</v>
      </c>
      <c r="X9" s="175">
        <v>0.0122</v>
      </c>
      <c r="Y9" s="173">
        <v>0.0199</v>
      </c>
      <c r="Z9" s="171">
        <v>0.0146</v>
      </c>
      <c r="AA9" s="175">
        <v>0.0232</v>
      </c>
      <c r="AB9" s="173">
        <v>0.0316</v>
      </c>
    </row>
    <row r="10" spans="1:14" ht="15.75" thickBot="1">
      <c r="A10" s="150"/>
      <c r="B10" s="176">
        <v>1</v>
      </c>
      <c r="C10" s="177" t="s">
        <v>378</v>
      </c>
      <c r="D10" s="178" t="s">
        <v>197</v>
      </c>
      <c r="E10" s="179">
        <v>3.8</v>
      </c>
      <c r="F10" s="180"/>
      <c r="G10" s="181"/>
      <c r="M10" s="163"/>
      <c r="N10" s="164"/>
    </row>
    <row r="11" spans="1:26" ht="15.75" thickBot="1">
      <c r="A11" s="150"/>
      <c r="B11" s="182" t="s">
        <v>13</v>
      </c>
      <c r="C11" s="183" t="s">
        <v>379</v>
      </c>
      <c r="D11" s="184" t="s">
        <v>197</v>
      </c>
      <c r="E11" s="185" t="s">
        <v>197</v>
      </c>
      <c r="F11" s="186"/>
      <c r="G11" s="187"/>
      <c r="M11" s="163"/>
      <c r="N11" s="164"/>
      <c r="S11" s="308" t="s">
        <v>360</v>
      </c>
      <c r="T11" s="309"/>
      <c r="U11" s="312" t="s">
        <v>380</v>
      </c>
      <c r="V11" s="313"/>
      <c r="W11" s="313"/>
      <c r="X11" s="312" t="s">
        <v>381</v>
      </c>
      <c r="Y11" s="313"/>
      <c r="Z11" s="327"/>
    </row>
    <row r="12" spans="1:26" ht="15.75" thickBot="1">
      <c r="A12" s="150"/>
      <c r="B12" s="182" t="s">
        <v>15</v>
      </c>
      <c r="C12" s="183" t="s">
        <v>382</v>
      </c>
      <c r="D12" s="184" t="s">
        <v>197</v>
      </c>
      <c r="E12" s="185" t="s">
        <v>197</v>
      </c>
      <c r="F12" s="186"/>
      <c r="G12" s="187"/>
      <c r="M12" s="163"/>
      <c r="N12" s="164"/>
      <c r="S12" s="310"/>
      <c r="T12" s="311"/>
      <c r="U12" s="188" t="s">
        <v>365</v>
      </c>
      <c r="V12" s="189" t="s">
        <v>366</v>
      </c>
      <c r="W12" s="190" t="s">
        <v>367</v>
      </c>
      <c r="X12" s="188" t="s">
        <v>365</v>
      </c>
      <c r="Y12" s="189" t="s">
        <v>366</v>
      </c>
      <c r="Z12" s="191" t="s">
        <v>367</v>
      </c>
    </row>
    <row r="13" spans="1:26" ht="15.75" thickBot="1">
      <c r="A13" s="150"/>
      <c r="B13" s="182" t="s">
        <v>17</v>
      </c>
      <c r="C13" s="183" t="s">
        <v>383</v>
      </c>
      <c r="D13" s="184" t="s">
        <v>197</v>
      </c>
      <c r="E13" s="185" t="s">
        <v>197</v>
      </c>
      <c r="F13" s="186"/>
      <c r="G13" s="187"/>
      <c r="M13" s="163"/>
      <c r="N13" s="164"/>
      <c r="S13" s="314" t="s">
        <v>369</v>
      </c>
      <c r="T13" s="315"/>
      <c r="U13" s="171">
        <v>0.0059</v>
      </c>
      <c r="V13" s="175">
        <v>0.0123</v>
      </c>
      <c r="W13" s="192">
        <v>0.0139</v>
      </c>
      <c r="X13" s="171">
        <v>0.0616</v>
      </c>
      <c r="Y13" s="175">
        <v>0.074</v>
      </c>
      <c r="Z13" s="173">
        <v>0.0896</v>
      </c>
    </row>
    <row r="14" spans="1:26" ht="15.75" thickBot="1">
      <c r="A14" s="150"/>
      <c r="B14" s="193" t="s">
        <v>197</v>
      </c>
      <c r="C14" s="183" t="s">
        <v>197</v>
      </c>
      <c r="D14" s="184" t="s">
        <v>197</v>
      </c>
      <c r="E14" s="185" t="s">
        <v>197</v>
      </c>
      <c r="F14" s="186"/>
      <c r="G14" s="187"/>
      <c r="M14" s="163"/>
      <c r="N14" s="164"/>
      <c r="S14" s="314" t="s">
        <v>370</v>
      </c>
      <c r="T14" s="315"/>
      <c r="U14" s="171">
        <v>0.0102</v>
      </c>
      <c r="V14" s="175">
        <v>0.0111</v>
      </c>
      <c r="W14" s="192">
        <v>0.0121</v>
      </c>
      <c r="X14" s="171">
        <v>0.0664</v>
      </c>
      <c r="Y14" s="175">
        <v>0.073</v>
      </c>
      <c r="Z14" s="173">
        <v>0.0869</v>
      </c>
    </row>
    <row r="15" spans="1:26" ht="15.75" customHeight="1" thickBot="1">
      <c r="A15" s="150"/>
      <c r="B15" s="176">
        <v>2</v>
      </c>
      <c r="C15" s="177" t="s">
        <v>384</v>
      </c>
      <c r="D15" s="194">
        <f>SUM(D16:D19)</f>
        <v>10.15</v>
      </c>
      <c r="E15" s="195"/>
      <c r="F15" s="186"/>
      <c r="G15" s="181"/>
      <c r="M15" s="163"/>
      <c r="N15" s="164"/>
      <c r="S15" s="328" t="s">
        <v>373</v>
      </c>
      <c r="T15" s="329"/>
      <c r="U15" s="158">
        <v>0.0094</v>
      </c>
      <c r="V15" s="159">
        <v>0.0099</v>
      </c>
      <c r="W15" s="196">
        <v>0.0117</v>
      </c>
      <c r="X15" s="158">
        <v>0.0674</v>
      </c>
      <c r="Y15" s="159">
        <v>0.0804</v>
      </c>
      <c r="Z15" s="160">
        <v>0.094</v>
      </c>
    </row>
    <row r="16" spans="1:26" ht="15.75" customHeight="1" thickBot="1">
      <c r="A16" s="150"/>
      <c r="B16" s="197" t="s">
        <v>21</v>
      </c>
      <c r="C16" s="198" t="s">
        <v>385</v>
      </c>
      <c r="D16" s="184">
        <v>2</v>
      </c>
      <c r="E16" s="185"/>
      <c r="F16" s="186"/>
      <c r="G16" s="187"/>
      <c r="M16" s="163"/>
      <c r="N16" s="164"/>
      <c r="S16" s="328" t="s">
        <v>376</v>
      </c>
      <c r="T16" s="329"/>
      <c r="U16" s="158">
        <v>0.0101</v>
      </c>
      <c r="V16" s="159">
        <v>0.0107</v>
      </c>
      <c r="W16" s="196">
        <v>0.0111</v>
      </c>
      <c r="X16" s="158">
        <v>0.08</v>
      </c>
      <c r="Y16" s="159">
        <v>0.0831</v>
      </c>
      <c r="Z16" s="160">
        <v>0.0951</v>
      </c>
    </row>
    <row r="17" spans="1:26" ht="15.75" thickBot="1">
      <c r="A17" s="150"/>
      <c r="B17" s="197" t="s">
        <v>24</v>
      </c>
      <c r="C17" s="183" t="s">
        <v>386</v>
      </c>
      <c r="D17" s="184">
        <v>0.65</v>
      </c>
      <c r="E17" s="185"/>
      <c r="F17" s="186"/>
      <c r="G17" s="187"/>
      <c r="M17" s="199"/>
      <c r="N17" s="200"/>
      <c r="S17" s="314" t="s">
        <v>377</v>
      </c>
      <c r="T17" s="315"/>
      <c r="U17" s="171">
        <v>0.0094</v>
      </c>
      <c r="V17" s="175">
        <v>0.0102</v>
      </c>
      <c r="W17" s="192">
        <v>0.0133</v>
      </c>
      <c r="X17" s="171">
        <v>0.0714</v>
      </c>
      <c r="Y17" s="175">
        <v>0.084</v>
      </c>
      <c r="Z17" s="173">
        <v>0.1043</v>
      </c>
    </row>
    <row r="18" spans="1:7" ht="15">
      <c r="A18" s="150"/>
      <c r="B18" s="197" t="s">
        <v>26</v>
      </c>
      <c r="C18" s="183" t="s">
        <v>387</v>
      </c>
      <c r="D18" s="201">
        <v>3</v>
      </c>
      <c r="E18" s="185"/>
      <c r="F18" s="186"/>
      <c r="G18" s="202"/>
    </row>
    <row r="19" spans="1:7" ht="15.75" thickBot="1">
      <c r="A19" s="150"/>
      <c r="B19" s="197" t="s">
        <v>27</v>
      </c>
      <c r="C19" s="183" t="s">
        <v>388</v>
      </c>
      <c r="D19" s="184">
        <v>4.5</v>
      </c>
      <c r="E19" s="185"/>
      <c r="F19" s="186"/>
      <c r="G19" s="181"/>
    </row>
    <row r="20" spans="1:26" ht="15" customHeight="1">
      <c r="A20" s="150"/>
      <c r="B20" s="176">
        <v>3</v>
      </c>
      <c r="C20" s="177" t="s">
        <v>389</v>
      </c>
      <c r="D20" s="203" t="s">
        <v>197</v>
      </c>
      <c r="E20" s="195">
        <f>SUM(E21:E23)</f>
        <v>1.77</v>
      </c>
      <c r="F20" s="186"/>
      <c r="G20" s="181"/>
      <c r="S20" s="316" t="s">
        <v>390</v>
      </c>
      <c r="T20" s="317"/>
      <c r="U20" s="317"/>
      <c r="V20" s="317"/>
      <c r="W20" s="317"/>
      <c r="X20" s="317"/>
      <c r="Y20" s="317"/>
      <c r="Z20" s="318"/>
    </row>
    <row r="21" spans="1:26" ht="15">
      <c r="A21" s="150"/>
      <c r="B21" s="197" t="s">
        <v>29</v>
      </c>
      <c r="C21" s="183" t="s">
        <v>391</v>
      </c>
      <c r="D21" s="184"/>
      <c r="E21" s="185">
        <v>0.4</v>
      </c>
      <c r="F21" s="186"/>
      <c r="G21" s="181"/>
      <c r="S21" s="319"/>
      <c r="T21" s="320"/>
      <c r="U21" s="320"/>
      <c r="V21" s="320"/>
      <c r="W21" s="320"/>
      <c r="X21" s="320"/>
      <c r="Y21" s="320"/>
      <c r="Z21" s="321"/>
    </row>
    <row r="22" spans="1:26" ht="15.75" thickBot="1">
      <c r="A22" s="150"/>
      <c r="B22" s="197" t="s">
        <v>30</v>
      </c>
      <c r="C22" s="183" t="s">
        <v>392</v>
      </c>
      <c r="D22" s="184"/>
      <c r="E22" s="185">
        <v>0.97</v>
      </c>
      <c r="F22" s="186"/>
      <c r="G22" s="181"/>
      <c r="S22" s="322"/>
      <c r="T22" s="323"/>
      <c r="U22" s="323"/>
      <c r="V22" s="323"/>
      <c r="W22" s="323"/>
      <c r="X22" s="323"/>
      <c r="Y22" s="323"/>
      <c r="Z22" s="324"/>
    </row>
    <row r="23" spans="1:7" ht="15">
      <c r="A23" s="150"/>
      <c r="B23" s="197" t="s">
        <v>30</v>
      </c>
      <c r="C23" s="183" t="s">
        <v>393</v>
      </c>
      <c r="D23" s="184"/>
      <c r="E23" s="185">
        <v>0.4</v>
      </c>
      <c r="F23" s="186"/>
      <c r="G23" s="181"/>
    </row>
    <row r="24" spans="1:7" ht="15">
      <c r="A24" s="150"/>
      <c r="B24" s="193"/>
      <c r="C24" s="204"/>
      <c r="D24" s="184"/>
      <c r="E24" s="185"/>
      <c r="F24" s="186"/>
      <c r="G24" s="181"/>
    </row>
    <row r="25" spans="1:7" ht="15">
      <c r="A25" s="150"/>
      <c r="B25" s="176">
        <v>4</v>
      </c>
      <c r="C25" s="177" t="s">
        <v>394</v>
      </c>
      <c r="D25" s="203" t="s">
        <v>197</v>
      </c>
      <c r="E25" s="195">
        <v>0.64</v>
      </c>
      <c r="F25" s="186"/>
      <c r="G25" s="181"/>
    </row>
    <row r="26" spans="1:7" ht="15">
      <c r="A26" s="150"/>
      <c r="B26" s="193"/>
      <c r="C26" s="183"/>
      <c r="D26" s="184"/>
      <c r="E26" s="185"/>
      <c r="F26" s="186"/>
      <c r="G26" s="181"/>
    </row>
    <row r="27" spans="1:7" ht="15">
      <c r="A27" s="150"/>
      <c r="B27" s="176">
        <v>5</v>
      </c>
      <c r="C27" s="177" t="s">
        <v>395</v>
      </c>
      <c r="D27" s="205"/>
      <c r="E27" s="195">
        <v>8</v>
      </c>
      <c r="F27" s="186"/>
      <c r="G27" s="181"/>
    </row>
    <row r="28" spans="1:7" ht="15.75" thickBot="1">
      <c r="A28" s="150"/>
      <c r="B28" s="193"/>
      <c r="C28" s="183"/>
      <c r="D28" s="206"/>
      <c r="E28" s="207"/>
      <c r="F28" s="186"/>
      <c r="G28" s="187"/>
    </row>
    <row r="29" spans="1:7" ht="15.75" thickBot="1">
      <c r="A29" s="150"/>
      <c r="B29" s="208" t="s">
        <v>197</v>
      </c>
      <c r="C29" s="209" t="s">
        <v>396</v>
      </c>
      <c r="D29" s="210" t="s">
        <v>197</v>
      </c>
      <c r="E29" s="211">
        <f>ROUND((((1+(E10%+E21%+E22%+E23%))*(1+E25%)*(1+E27%)/(1-D15%))-(1))*100,2)</f>
        <v>27.71</v>
      </c>
      <c r="F29" s="212"/>
      <c r="G29" s="181"/>
    </row>
    <row r="30" spans="1:7" ht="15">
      <c r="A30" s="150"/>
      <c r="B30" s="150"/>
      <c r="C30" s="150"/>
      <c r="D30" s="150"/>
      <c r="E30" s="150"/>
      <c r="F30" s="150"/>
      <c r="G30" s="150"/>
    </row>
    <row r="31" spans="1:7" ht="18">
      <c r="A31" s="150"/>
      <c r="B31" s="213"/>
      <c r="C31" s="213"/>
      <c r="D31" s="213"/>
      <c r="E31" s="213"/>
      <c r="F31" s="213"/>
      <c r="G31" s="150"/>
    </row>
    <row r="32" spans="1:7" ht="18">
      <c r="A32" s="150"/>
      <c r="B32" s="325" t="s">
        <v>397</v>
      </c>
      <c r="C32" s="325"/>
      <c r="D32" s="214">
        <f>ROUND((((1+((E10+E20)/100))*(1+E25/100)*(1+E27/100))/(1-D15/100)-1)*100,2)</f>
        <v>27.71</v>
      </c>
      <c r="E32" s="150"/>
      <c r="F32" s="150"/>
      <c r="G32" s="150"/>
    </row>
    <row r="33" spans="1:7" ht="15">
      <c r="A33" s="150"/>
      <c r="B33" s="326" t="s">
        <v>197</v>
      </c>
      <c r="C33" s="326"/>
      <c r="D33" s="150"/>
      <c r="E33" s="150"/>
      <c r="F33" s="150"/>
      <c r="G33" s="150"/>
    </row>
    <row r="34" spans="1:7" ht="15">
      <c r="A34" s="150"/>
      <c r="B34" s="307" t="s">
        <v>398</v>
      </c>
      <c r="C34" s="307"/>
      <c r="D34" s="307"/>
      <c r="E34" s="307"/>
      <c r="F34" s="307"/>
      <c r="G34" s="307"/>
    </row>
    <row r="35" spans="1:7" ht="15">
      <c r="A35" s="150"/>
      <c r="B35" s="150"/>
      <c r="C35" s="150"/>
      <c r="D35" s="150"/>
      <c r="E35" s="150"/>
      <c r="F35" s="150"/>
      <c r="G35" s="150"/>
    </row>
    <row r="36" spans="1:7" ht="15.75">
      <c r="A36" s="150"/>
      <c r="B36" s="215" t="s">
        <v>399</v>
      </c>
      <c r="C36" s="150"/>
      <c r="D36" s="150"/>
      <c r="E36" s="150"/>
      <c r="F36" s="150"/>
      <c r="G36" s="150"/>
    </row>
    <row r="37" ht="15.75" thickBot="1"/>
    <row r="38" spans="2:5" ht="15">
      <c r="B38" s="216" t="s">
        <v>400</v>
      </c>
      <c r="C38" s="217"/>
      <c r="D38" s="217"/>
      <c r="E38" s="217"/>
    </row>
  </sheetData>
  <mergeCells count="19">
    <mergeCell ref="A1:O3"/>
    <mergeCell ref="S3:S4"/>
    <mergeCell ref="T3:V3"/>
    <mergeCell ref="W3:Y3"/>
    <mergeCell ref="Z3:AB3"/>
    <mergeCell ref="B7:B8"/>
    <mergeCell ref="C7:C8"/>
    <mergeCell ref="B34:G34"/>
    <mergeCell ref="S11:T12"/>
    <mergeCell ref="U11:W11"/>
    <mergeCell ref="S17:T17"/>
    <mergeCell ref="S20:Z22"/>
    <mergeCell ref="B32:C32"/>
    <mergeCell ref="B33:C33"/>
    <mergeCell ref="X11:Z11"/>
    <mergeCell ref="S13:T13"/>
    <mergeCell ref="S14:T14"/>
    <mergeCell ref="S15:T15"/>
    <mergeCell ref="S16:T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16" sqref="A16"/>
    </sheetView>
  </sheetViews>
  <sheetFormatPr defaultColWidth="9.140625" defaultRowHeight="15"/>
  <cols>
    <col min="1" max="1" width="38.140625" style="0" customWidth="1"/>
    <col min="2" max="2" width="12.7109375" style="0" bestFit="1" customWidth="1"/>
    <col min="3" max="3" width="5.57421875" style="0" bestFit="1" customWidth="1"/>
    <col min="4" max="4" width="11.57421875" style="0" bestFit="1" customWidth="1"/>
    <col min="5" max="5" width="4.57421875" style="0" bestFit="1" customWidth="1"/>
    <col min="6" max="6" width="11.57421875" style="0" bestFit="1" customWidth="1"/>
    <col min="7" max="7" width="5.57421875" style="0" bestFit="1" customWidth="1"/>
    <col min="8" max="8" width="11.57421875" style="0" bestFit="1" customWidth="1"/>
  </cols>
  <sheetData>
    <row r="1" spans="1:8" ht="15">
      <c r="A1" s="241" t="s">
        <v>184</v>
      </c>
      <c r="B1" s="241"/>
      <c r="C1" s="242"/>
      <c r="D1" s="243"/>
      <c r="E1" s="242"/>
      <c r="F1" s="243"/>
      <c r="G1" s="242"/>
      <c r="H1" s="243"/>
    </row>
    <row r="2" spans="1:8" ht="15">
      <c r="A2" s="241"/>
      <c r="B2" s="241"/>
      <c r="C2" s="242"/>
      <c r="D2" s="243"/>
      <c r="E2" s="242"/>
      <c r="F2" s="243"/>
      <c r="G2" s="242"/>
      <c r="H2" s="243"/>
    </row>
    <row r="3" spans="1:8" ht="15">
      <c r="A3" s="241" t="s">
        <v>484</v>
      </c>
      <c r="B3" s="241"/>
      <c r="C3" s="242"/>
      <c r="D3" s="243"/>
      <c r="E3" s="242"/>
      <c r="F3" s="243"/>
      <c r="G3" s="242"/>
      <c r="H3" s="243"/>
    </row>
    <row r="4" spans="1:8" ht="15">
      <c r="A4" s="241"/>
      <c r="B4" s="241"/>
      <c r="C4" s="242"/>
      <c r="D4" s="243"/>
      <c r="E4" s="242"/>
      <c r="F4" s="243"/>
      <c r="G4" s="242"/>
      <c r="H4" s="243"/>
    </row>
    <row r="5" spans="1:8" ht="15">
      <c r="A5" s="241"/>
      <c r="B5" s="241"/>
      <c r="C5" s="242"/>
      <c r="D5" s="243"/>
      <c r="E5" s="242"/>
      <c r="F5" s="243"/>
      <c r="G5" s="242"/>
      <c r="H5" s="243"/>
    </row>
    <row r="6" spans="1:8" ht="15">
      <c r="A6" s="241" t="s">
        <v>485</v>
      </c>
      <c r="B6" s="241"/>
      <c r="C6" s="242"/>
      <c r="D6" s="243"/>
      <c r="E6" s="242"/>
      <c r="F6" s="243"/>
      <c r="G6" s="242"/>
      <c r="H6" s="243"/>
    </row>
    <row r="7" spans="1:8" ht="15">
      <c r="A7" s="241"/>
      <c r="B7" s="241"/>
      <c r="C7" s="242"/>
      <c r="D7" s="243"/>
      <c r="E7" s="242"/>
      <c r="F7" s="243"/>
      <c r="G7" s="242"/>
      <c r="H7" s="243"/>
    </row>
    <row r="8" spans="1:8" ht="15">
      <c r="A8" s="245" t="s">
        <v>406</v>
      </c>
      <c r="B8" s="271" t="s">
        <v>292</v>
      </c>
      <c r="C8" s="344" t="s">
        <v>407</v>
      </c>
      <c r="D8" s="344"/>
      <c r="E8" s="344" t="s">
        <v>477</v>
      </c>
      <c r="F8" s="344"/>
      <c r="G8" s="344" t="s">
        <v>478</v>
      </c>
      <c r="H8" s="344"/>
    </row>
    <row r="9" spans="1:8" ht="15">
      <c r="A9" s="244" t="str">
        <f>Orçamento!C13</f>
        <v>SERVIÇOS INICIAIS</v>
      </c>
      <c r="B9" s="247">
        <f>Orçamento!H16</f>
        <v>0</v>
      </c>
      <c r="C9" s="248">
        <v>0.33</v>
      </c>
      <c r="D9" s="249">
        <f>$B9*C9</f>
        <v>0</v>
      </c>
      <c r="E9" s="248">
        <v>0.33</v>
      </c>
      <c r="F9" s="249">
        <f aca="true" t="shared" si="0" ref="F9">$B9*E9</f>
        <v>0</v>
      </c>
      <c r="G9" s="248">
        <v>0.34</v>
      </c>
      <c r="H9" s="249">
        <f aca="true" t="shared" si="1" ref="H9:H22">$B9*G9</f>
        <v>0</v>
      </c>
    </row>
    <row r="10" spans="1:8" ht="15">
      <c r="A10" s="244" t="str">
        <f>Orçamento!C17</f>
        <v>DEMOLIÇÕES</v>
      </c>
      <c r="B10" s="247">
        <f>Orçamento!H22</f>
        <v>0</v>
      </c>
      <c r="C10" s="248">
        <v>1</v>
      </c>
      <c r="D10" s="249">
        <f aca="true" t="shared" si="2" ref="D10:D22">$B10*C10</f>
        <v>0</v>
      </c>
      <c r="E10" s="248"/>
      <c r="F10" s="249">
        <f aca="true" t="shared" si="3" ref="F10">$B10*E10</f>
        <v>0</v>
      </c>
      <c r="G10" s="248"/>
      <c r="H10" s="249">
        <f t="shared" si="1"/>
        <v>0</v>
      </c>
    </row>
    <row r="11" spans="1:8" ht="15">
      <c r="A11" s="244" t="str">
        <f>Orçamento!C23</f>
        <v>PAVIMENTAÇÃO INTERNA</v>
      </c>
      <c r="B11" s="247">
        <f>Orçamento!H28</f>
        <v>0</v>
      </c>
      <c r="C11" s="248">
        <v>0.2</v>
      </c>
      <c r="D11" s="249">
        <f t="shared" si="2"/>
        <v>0</v>
      </c>
      <c r="E11" s="248">
        <v>0.6</v>
      </c>
      <c r="F11" s="249">
        <f aca="true" t="shared" si="4" ref="F11">$B11*E11</f>
        <v>0</v>
      </c>
      <c r="G11" s="248">
        <v>0.2</v>
      </c>
      <c r="H11" s="249">
        <f t="shared" si="1"/>
        <v>0</v>
      </c>
    </row>
    <row r="12" spans="1:8" ht="15">
      <c r="A12" s="244" t="str">
        <f>Orçamento!C29</f>
        <v>IMPERMEABILIZAÇÃO</v>
      </c>
      <c r="B12" s="247">
        <f>Orçamento!H31</f>
        <v>0</v>
      </c>
      <c r="C12" s="248">
        <v>1</v>
      </c>
      <c r="D12" s="249">
        <f t="shared" si="2"/>
        <v>0</v>
      </c>
      <c r="E12" s="248"/>
      <c r="F12" s="249">
        <f aca="true" t="shared" si="5" ref="F12">$B12*E12</f>
        <v>0</v>
      </c>
      <c r="G12" s="248"/>
      <c r="H12" s="249">
        <f t="shared" si="1"/>
        <v>0</v>
      </c>
    </row>
    <row r="13" spans="1:8" ht="15">
      <c r="A13" s="244" t="str">
        <f>Orçamento!C32</f>
        <v>FORROS</v>
      </c>
      <c r="B13" s="247">
        <f>Orçamento!H35</f>
        <v>0</v>
      </c>
      <c r="C13" s="248"/>
      <c r="D13" s="249">
        <f t="shared" si="2"/>
        <v>0</v>
      </c>
      <c r="E13" s="248">
        <v>0.7</v>
      </c>
      <c r="F13" s="249">
        <f aca="true" t="shared" si="6" ref="F13">$B13*E13</f>
        <v>0</v>
      </c>
      <c r="G13" s="248">
        <v>0.3</v>
      </c>
      <c r="H13" s="249">
        <f t="shared" si="1"/>
        <v>0</v>
      </c>
    </row>
    <row r="14" spans="1:8" ht="15">
      <c r="A14" s="244" t="str">
        <f>Orçamento!C36</f>
        <v>REVESTIMENTOS</v>
      </c>
      <c r="B14" s="247">
        <f>Orçamento!H40</f>
        <v>0</v>
      </c>
      <c r="C14" s="248">
        <v>1</v>
      </c>
      <c r="D14" s="249">
        <f t="shared" si="2"/>
        <v>0</v>
      </c>
      <c r="E14" s="248"/>
      <c r="F14" s="249">
        <f aca="true" t="shared" si="7" ref="F14">$B14*E14</f>
        <v>0</v>
      </c>
      <c r="G14" s="248"/>
      <c r="H14" s="249">
        <f t="shared" si="1"/>
        <v>0</v>
      </c>
    </row>
    <row r="15" spans="1:8" ht="15">
      <c r="A15" s="244" t="str">
        <f>Orçamento!C41</f>
        <v>ESQUADRIAS</v>
      </c>
      <c r="B15" s="247">
        <f>Orçamento!H50</f>
        <v>0</v>
      </c>
      <c r="C15" s="248"/>
      <c r="D15" s="249">
        <f t="shared" si="2"/>
        <v>0</v>
      </c>
      <c r="E15" s="248">
        <v>0.8</v>
      </c>
      <c r="F15" s="249">
        <f aca="true" t="shared" si="8" ref="F15">$B15*E15</f>
        <v>0</v>
      </c>
      <c r="G15" s="248">
        <v>0.2</v>
      </c>
      <c r="H15" s="249">
        <f t="shared" si="1"/>
        <v>0</v>
      </c>
    </row>
    <row r="16" spans="1:8" ht="15">
      <c r="A16" s="244" t="str">
        <f>Orçamento!C51</f>
        <v>VIDRAÇARIA</v>
      </c>
      <c r="B16" s="247">
        <f>Orçamento!H53</f>
        <v>0</v>
      </c>
      <c r="C16" s="248"/>
      <c r="D16" s="249">
        <f t="shared" si="2"/>
        <v>0</v>
      </c>
      <c r="E16" s="248"/>
      <c r="F16" s="249">
        <f aca="true" t="shared" si="9" ref="F16">$B16*E16</f>
        <v>0</v>
      </c>
      <c r="G16" s="248">
        <v>1</v>
      </c>
      <c r="H16" s="249">
        <f t="shared" si="1"/>
        <v>0</v>
      </c>
    </row>
    <row r="17" spans="1:8" ht="15">
      <c r="A17" s="244" t="str">
        <f>Orçamento!C54</f>
        <v>INSTALAÇÕES HIDROSSANITÁRIAS</v>
      </c>
      <c r="B17" s="247">
        <f>Orçamento!H81</f>
        <v>0</v>
      </c>
      <c r="C17" s="248">
        <v>0.2</v>
      </c>
      <c r="D17" s="249">
        <f t="shared" si="2"/>
        <v>0</v>
      </c>
      <c r="E17" s="248">
        <v>0.6</v>
      </c>
      <c r="F17" s="249">
        <f aca="true" t="shared" si="10" ref="F17">$B17*E17</f>
        <v>0</v>
      </c>
      <c r="G17" s="248">
        <v>0.2</v>
      </c>
      <c r="H17" s="249">
        <f t="shared" si="1"/>
        <v>0</v>
      </c>
    </row>
    <row r="18" spans="1:8" ht="27">
      <c r="A18" s="244" t="str">
        <f>Orçamento!C82</f>
        <v>INSTALAÇÕES ELÉTRICAS / TELEFONE</v>
      </c>
      <c r="B18" s="247">
        <f>Orçamento!H146</f>
        <v>0</v>
      </c>
      <c r="C18" s="248">
        <v>0.4</v>
      </c>
      <c r="D18" s="249">
        <f t="shared" si="2"/>
        <v>0</v>
      </c>
      <c r="E18" s="248">
        <v>0.4</v>
      </c>
      <c r="F18" s="249">
        <f aca="true" t="shared" si="11" ref="F18">$B18*E18</f>
        <v>0</v>
      </c>
      <c r="G18" s="248">
        <v>0.2</v>
      </c>
      <c r="H18" s="249">
        <f t="shared" si="1"/>
        <v>0</v>
      </c>
    </row>
    <row r="19" spans="1:8" ht="15">
      <c r="A19" s="244" t="str">
        <f>Orçamento!C147</f>
        <v>PINTURA</v>
      </c>
      <c r="B19" s="247">
        <f>Orçamento!H158</f>
        <v>0</v>
      </c>
      <c r="C19" s="248">
        <v>0.1</v>
      </c>
      <c r="D19" s="249">
        <f t="shared" si="2"/>
        <v>0</v>
      </c>
      <c r="E19" s="248">
        <v>0.5</v>
      </c>
      <c r="F19" s="249">
        <f aca="true" t="shared" si="12" ref="F19">$B19*E19</f>
        <v>0</v>
      </c>
      <c r="G19" s="248">
        <v>0.4</v>
      </c>
      <c r="H19" s="249">
        <f t="shared" si="1"/>
        <v>0</v>
      </c>
    </row>
    <row r="20" spans="1:8" ht="15">
      <c r="A20" s="244" t="str">
        <f>Orçamento!C159</f>
        <v>COMPLEMENTARES</v>
      </c>
      <c r="B20" s="247">
        <f>Orçamento!H169</f>
        <v>0</v>
      </c>
      <c r="C20" s="248"/>
      <c r="D20" s="249">
        <f t="shared" si="2"/>
        <v>0</v>
      </c>
      <c r="E20" s="248">
        <v>0.2</v>
      </c>
      <c r="F20" s="249">
        <f aca="true" t="shared" si="13" ref="F20">$B20*E20</f>
        <v>0</v>
      </c>
      <c r="G20" s="248">
        <v>0.8</v>
      </c>
      <c r="H20" s="249">
        <f t="shared" si="1"/>
        <v>0</v>
      </c>
    </row>
    <row r="21" spans="1:8" ht="15">
      <c r="A21" s="244" t="str">
        <f>Orçamento!C170</f>
        <v>REDE DE GASES MEDICINAIS</v>
      </c>
      <c r="B21" s="247">
        <f>Orçamento!H182</f>
        <v>0</v>
      </c>
      <c r="C21" s="248">
        <v>0.1</v>
      </c>
      <c r="D21" s="249">
        <f t="shared" si="2"/>
        <v>0</v>
      </c>
      <c r="E21" s="248">
        <v>0.7</v>
      </c>
      <c r="F21" s="249">
        <f aca="true" t="shared" si="14" ref="F21">$B21*E21</f>
        <v>0</v>
      </c>
      <c r="G21" s="248">
        <v>0.2</v>
      </c>
      <c r="H21" s="249">
        <f t="shared" si="1"/>
        <v>0</v>
      </c>
    </row>
    <row r="22" spans="1:8" ht="15">
      <c r="A22" s="244" t="str">
        <f>Orçamento!C183</f>
        <v>ADMINISTRAÇÃO LOCAL</v>
      </c>
      <c r="B22" s="247">
        <f>Orçamento!H186</f>
        <v>0</v>
      </c>
      <c r="C22" s="248">
        <v>0.33</v>
      </c>
      <c r="D22" s="249">
        <f t="shared" si="2"/>
        <v>0</v>
      </c>
      <c r="E22" s="248">
        <v>0.33</v>
      </c>
      <c r="F22" s="249">
        <f aca="true" t="shared" si="15" ref="F22">$B22*E22</f>
        <v>0</v>
      </c>
      <c r="G22" s="248">
        <v>0.34</v>
      </c>
      <c r="H22" s="249">
        <f t="shared" si="1"/>
        <v>0</v>
      </c>
    </row>
    <row r="23" spans="1:8" ht="15">
      <c r="A23" s="245" t="s">
        <v>292</v>
      </c>
      <c r="B23" s="250">
        <f>SUM(B9:B22)</f>
        <v>0</v>
      </c>
      <c r="C23" s="251"/>
      <c r="D23" s="252">
        <f>SUM(D9:D22)</f>
        <v>0</v>
      </c>
      <c r="E23" s="251"/>
      <c r="F23" s="252">
        <f aca="true" t="shared" si="16" ref="F23">SUM(F9:F22)</f>
        <v>0</v>
      </c>
      <c r="G23" s="251"/>
      <c r="H23" s="252">
        <f aca="true" t="shared" si="17" ref="H23">SUM(H9:H22)</f>
        <v>0</v>
      </c>
    </row>
    <row r="24" spans="1:8" ht="15">
      <c r="A24" s="245" t="s">
        <v>408</v>
      </c>
      <c r="B24" s="246"/>
      <c r="C24" s="251"/>
      <c r="D24" s="252">
        <f>D23</f>
        <v>0</v>
      </c>
      <c r="E24" s="251"/>
      <c r="F24" s="252">
        <f>F23+D24</f>
        <v>0</v>
      </c>
      <c r="G24" s="251"/>
      <c r="H24" s="252">
        <f>H23+F24</f>
        <v>0</v>
      </c>
    </row>
  </sheetData>
  <mergeCells count="3">
    <mergeCell ref="C8:D8"/>
    <mergeCell ref="E8:F8"/>
    <mergeCell ref="G8:H8"/>
  </mergeCells>
  <printOptions horizontalCentered="1"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massochin</dc:creator>
  <cp:keywords/>
  <dc:description/>
  <cp:lastModifiedBy>pedro.muller</cp:lastModifiedBy>
  <cp:lastPrinted>2022-05-02T13:31:51Z</cp:lastPrinted>
  <dcterms:created xsi:type="dcterms:W3CDTF">2022-02-11T12:40:40Z</dcterms:created>
  <dcterms:modified xsi:type="dcterms:W3CDTF">2022-05-16T12:54:40Z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